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120" windowHeight="9480" activeTab="0"/>
  </bookViews>
  <sheets>
    <sheet name="Info" sheetId="1" r:id="rId1"/>
    <sheet name="Appendix_D1" sheetId="2" r:id="rId2"/>
    <sheet name="Appendix_D2" sheetId="3" r:id="rId3"/>
    <sheet name="Appendix_D3_Biofuels" sheetId="4" r:id="rId4"/>
    <sheet name="Appendix_D4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___No2" localSheetId="1">#REF!</definedName>
    <definedName name="______No2" localSheetId="2">#REF!</definedName>
    <definedName name="______No2">#REF!</definedName>
    <definedName name="_____No2" localSheetId="1">#REF!</definedName>
    <definedName name="_____No2" localSheetId="2">#REF!</definedName>
    <definedName name="_____No2">#REF!</definedName>
    <definedName name="____No2" localSheetId="1">#REF!</definedName>
    <definedName name="____No2" localSheetId="2">#REF!</definedName>
    <definedName name="____No2">#REF!</definedName>
    <definedName name="___No2" localSheetId="1">#REF!</definedName>
    <definedName name="___No2" localSheetId="2">#REF!</definedName>
    <definedName name="___No2">#REF!</definedName>
    <definedName name="__No2" localSheetId="1">#REF!</definedName>
    <definedName name="__No2" localSheetId="2">#REF!</definedName>
    <definedName name="__No2">#REF!</definedName>
    <definedName name="_No2" localSheetId="1">#REF!</definedName>
    <definedName name="_No2" localSheetId="2">#REF!</definedName>
    <definedName name="_No2">#REF!</definedName>
    <definedName name="CO2_price">'Appendix_D4'!$B$3</definedName>
    <definedName name="Com_CO2">'[1]Emission Rates'!$G$5</definedName>
    <definedName name="Com_NOx">'[1]Emission Rates'!$F$5</definedName>
    <definedName name="Com_SO2">'[1]Emission Rates'!$D$5</definedName>
    <definedName name="Con_2009">'[1]Emission Rates'!$Q$2</definedName>
    <definedName name="Conv_07_09" localSheetId="3">'[2]Crude Oil_NE Elec fuels'!$B$3</definedName>
    <definedName name="Conv_07_09">'[3]Crude Oil_NE Elec fuels'!$B$3</definedName>
    <definedName name="Disc_Rate" localSheetId="3">'Appendix_D3_Biofuels'!$B$2</definedName>
    <definedName name="Disc_Rate">'[3]Crude Oil Forecast Attachments'!$B$2</definedName>
    <definedName name="Discount">'Appendix_D4'!$B$4</definedName>
    <definedName name="dollar_convert" localSheetId="3">'[2]Conversion'!$A$3:$E$39</definedName>
    <definedName name="Fifteen" localSheetId="3">'Appendix_D3_Biofuels'!#REF!</definedName>
    <definedName name="Fifteen">'[3]Crude Oil Forecast Attachments'!$B$32</definedName>
    <definedName name="Five" localSheetId="3">'Appendix_D3_Biofuels'!$B$30</definedName>
    <definedName name="Five">'[3]Crude Oil Forecast Attachments'!$B$30</definedName>
    <definedName name="Ind_CO2">'[1]Emission Rates'!$G$6</definedName>
    <definedName name="Ind_NOx">'[1]Emission Rates'!$F$6</definedName>
    <definedName name="Ind_SO2">'[1]Emission Rates'!$D$6</definedName>
    <definedName name="INDEMISELEC">'[1]INDEMISELEC'!#REF!</definedName>
    <definedName name="Inflation_Rate">'[4]Summary'!$E$10</definedName>
    <definedName name="_xlnm.Print_Area" localSheetId="1">'Appendix_D1'!$C$1:$S$48</definedName>
    <definedName name="_xlnm.Print_Area" localSheetId="2">'Appendix_D2'!$C$2:$X$35</definedName>
    <definedName name="_xlnm.Print_Area" localSheetId="3">'Appendix_D3_Biofuels'!$D$5:$Q$37</definedName>
    <definedName name="_xlnm.Print_Area" localSheetId="4">'Appendix_D4'!$C$6:$O$37</definedName>
    <definedName name="Res_CO2">'[1]Emission Rates'!$G$4</definedName>
    <definedName name="Res_NOx">'[1]Emission Rates'!$F$4</definedName>
    <definedName name="Res_SO2">'[1]Emission Rates'!$D$4</definedName>
    <definedName name="SO2_2011">'[1]Emission Rates'!$K$4</definedName>
    <definedName name="SO2_Ind_2011">'[1]Emission Rates'!$K$6</definedName>
    <definedName name="Ten" localSheetId="3">'Appendix_D3_Biofuels'!$B$31</definedName>
    <definedName name="Ten">'[3]Crude Oil Forecast Attachments'!$B$31</definedName>
    <definedName name="ton">'Appendix_D4'!$B$2</definedName>
  </definedNames>
  <calcPr fullCalcOnLoad="1"/>
</workbook>
</file>

<file path=xl/sharedStrings.xml><?xml version="1.0" encoding="utf-8"?>
<sst xmlns="http://schemas.openxmlformats.org/spreadsheetml/2006/main" count="217" uniqueCount="106">
  <si>
    <t>Purpose:</t>
  </si>
  <si>
    <t>Sheet</t>
  </si>
  <si>
    <t>Description</t>
  </si>
  <si>
    <t>Author:</t>
  </si>
  <si>
    <t>Notes</t>
  </si>
  <si>
    <t>Project:</t>
  </si>
  <si>
    <t>Shortcuts</t>
  </si>
  <si>
    <t>Ctrl+Shift+C</t>
  </si>
  <si>
    <t>Ctrl+Shift+D</t>
  </si>
  <si>
    <t>Ctrl+Shift+S</t>
  </si>
  <si>
    <t>Convert all "CO2", "SO2", and "NOx" to proper subscripts</t>
  </si>
  <si>
    <t>Format selected cells to Header (i.e., bold, centered, wrapped)</t>
  </si>
  <si>
    <t>Open "Table of Contents" window to quickly swap between sheets</t>
  </si>
  <si>
    <t>Ctrl+Shift+A</t>
  </si>
  <si>
    <t>Format selected cells to comma seperated, no decimals (e.g., 100,000)</t>
  </si>
  <si>
    <t>Modifications:</t>
  </si>
  <si>
    <t>Date Modified:</t>
  </si>
  <si>
    <t>Modifier:</t>
  </si>
  <si>
    <t>Date Created:</t>
  </si>
  <si>
    <t>Info</t>
  </si>
  <si>
    <t>Contains information on the rest of the workbook.</t>
  </si>
  <si>
    <t>2029-2041 costs extrapolated based on 2019-2028 compound annual growth rate</t>
  </si>
  <si>
    <t>2014-2043</t>
  </si>
  <si>
    <t>2014-2028</t>
  </si>
  <si>
    <t>2014-2023</t>
  </si>
  <si>
    <t>Levelized Costs</t>
  </si>
  <si>
    <t>2013$</t>
  </si>
  <si>
    <t>$/MMBtu</t>
  </si>
  <si>
    <t>Kerosene</t>
  </si>
  <si>
    <t>Propane</t>
  </si>
  <si>
    <t>Pellets</t>
  </si>
  <si>
    <t>Cord Wood</t>
  </si>
  <si>
    <t>Weighted Average</t>
  </si>
  <si>
    <t>Residual Fuel Oil</t>
  </si>
  <si>
    <t>Distillate Fuel Oil</t>
  </si>
  <si>
    <t>Year</t>
  </si>
  <si>
    <t>Industrial</t>
  </si>
  <si>
    <t>Residential</t>
  </si>
  <si>
    <t>Commercial</t>
  </si>
  <si>
    <t>Other Fuels</t>
  </si>
  <si>
    <t>Fuel Oils</t>
  </si>
  <si>
    <t>Crude Oil Prices</t>
  </si>
  <si>
    <t>Fuel Prices for Electric Generation in New England</t>
  </si>
  <si>
    <t xml:space="preserve"> Residential</t>
  </si>
  <si>
    <t xml:space="preserve"> Commercial</t>
  </si>
  <si>
    <t xml:space="preserve"> Industrial</t>
  </si>
  <si>
    <t>AEO 2013 Forecast Imported Low Sulfur Crude</t>
  </si>
  <si>
    <t>WTI NYMEX Futures Swaps as of March 15 2013 (e)</t>
  </si>
  <si>
    <t>AESC 2013 Forecast Imported Low-Sulfur Crude</t>
  </si>
  <si>
    <t>Distillate Fuel Oil</t>
  </si>
  <si>
    <t>Steam Coal</t>
  </si>
  <si>
    <t xml:space="preserve">   Distillate Fuel Oil</t>
  </si>
  <si>
    <t xml:space="preserve">   Kerosene</t>
  </si>
  <si>
    <t xml:space="preserve">   Residual Fuel</t>
  </si>
  <si>
    <t xml:space="preserve">   Residual Fuel Oil</t>
  </si>
  <si>
    <t>$/bbl</t>
  </si>
  <si>
    <t xml:space="preserve">   </t>
  </si>
  <si>
    <t>Crude Oil forecasts based on EIA historical and projected values from AEO 2013 Table A12; West Texas Intermediate NYMEX prices as of March 15, 2013</t>
  </si>
  <si>
    <t xml:space="preserve">Electric Generation Forecast based on AEO 2013-ER Table S11; Sector fuel price forecast based on low-sulfur fuel price ratios relative to historic and forecast crude oil prices </t>
  </si>
  <si>
    <t>sheet</t>
  </si>
  <si>
    <t>Discount Rate</t>
  </si>
  <si>
    <t>As percentage of 2013 Forecast</t>
  </si>
  <si>
    <t>Biofuels</t>
  </si>
  <si>
    <t>B20</t>
  </si>
  <si>
    <t>B5</t>
  </si>
  <si>
    <t>Percent</t>
  </si>
  <si>
    <t>$2013 / MMBTU</t>
  </si>
  <si>
    <t>Calculations based on AEO 2013 Supplemental Table One for New England Fuel and Sector Consumption</t>
  </si>
  <si>
    <t>http://www.eia.gov/forecasts/aeo/er/supplement/suptab_1.xlsx</t>
  </si>
  <si>
    <t>Calculation based on fuel oil forecast percentages by sector (Appendix D-3) multiplied by fuel oil forecast price by sector (Appendix D-2)</t>
  </si>
  <si>
    <t>Appendix_D1</t>
  </si>
  <si>
    <t>Appendix_D2</t>
  </si>
  <si>
    <t>Appendix_D3_Biofuels</t>
  </si>
  <si>
    <t>MC</t>
  </si>
  <si>
    <t>Appendix D Workbook</t>
  </si>
  <si>
    <t>AESC 2013</t>
  </si>
  <si>
    <t>one ton</t>
  </si>
  <si>
    <t>lbs</t>
  </si>
  <si>
    <t>CO2 Allowance Price</t>
  </si>
  <si>
    <t>ton</t>
  </si>
  <si>
    <t>Discount rate</t>
  </si>
  <si>
    <t>Pollutant Emission Values by Year in 2013$/MMBtu</t>
  </si>
  <si>
    <t>SO2 (2013$/MMBtu)</t>
  </si>
  <si>
    <t>NOx (2013$/MMBtu)</t>
  </si>
  <si>
    <t xml:space="preserve"> CO2 (2013$/MMBtu)</t>
  </si>
  <si>
    <t xml:space="preserve"> CO2 at $100/ton (2013$/MMBtu)</t>
  </si>
  <si>
    <t>Levelized (2013$/MMBtu)</t>
  </si>
  <si>
    <t>5 year (2014-18)</t>
  </si>
  <si>
    <t>10 year (2014-23)</t>
  </si>
  <si>
    <t>15 year (2014-28)</t>
  </si>
  <si>
    <t>Based on pollution emission rates for Number 2 fuel oil</t>
  </si>
  <si>
    <t xml:space="preserve">Pollutant values based on emission allowance prices detailed in Exhibit 4-1. </t>
  </si>
  <si>
    <t>Appendix_D4</t>
  </si>
  <si>
    <t>Appendix D-4</t>
  </si>
  <si>
    <t>Levelized Costs at 1.36% Discount Rate</t>
  </si>
  <si>
    <t>Test</t>
  </si>
  <si>
    <t>Errata (Amended D 1-3)</t>
  </si>
  <si>
    <t>Amended August 27, 2013 to correct Distillate, Residual, and Kerosene prices for the Industrial sector</t>
  </si>
  <si>
    <t>Amended August 27, 2013 to correct Industrial Sector avoided cost of fuel oil and to correct 10 and 15-year levelization calculations</t>
  </si>
  <si>
    <t>Amended August 27, 2013 to correct Industrial sector fuel use percentages</t>
  </si>
  <si>
    <t>Exhibit D-2 Amended: Crude Oil and Fuel Prices by Sector in New England - AESC 2013 Forecast (2013$)</t>
  </si>
  <si>
    <t>Exhibit D-1 Amended: AESC 2013 Forecast Weighted Average Weighted Avouded Cost of Petroleum Fuels by Sector, and Other Fuels</t>
  </si>
  <si>
    <t>Amended: Forecast mix of petroleum related fuels by grade by sector</t>
  </si>
  <si>
    <t>Amended Appendix D-1</t>
  </si>
  <si>
    <t>Amended Appendix D-2</t>
  </si>
  <si>
    <t>Amended Appendix D-3 and Biofuel Values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</si>
</sst>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  <numFmt numFmtId="167" formatCode="&quot;$&quot;#,##0.0000"/>
    <numFmt numFmtId="168" formatCode="&quot;$&quot;#,##0.0000_);[Red]\(&quot;$&quot;#,##0.0000\)"/>
  </numFmts>
  <fonts count="50">
    <font>
      <sz val="10"/>
      <name val="Arial"/>
      <family val="0"/>
    </font>
    <font>
      <sz val="11"/>
      <color indexed="8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u val="single"/>
      <sz val="11"/>
      <name val="Helvetica"/>
      <family val="2"/>
    </font>
    <font>
      <sz val="10"/>
      <name val="Helvetica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8"/>
      <color indexed="57"/>
      <name val="Cambria"/>
      <family val="2"/>
    </font>
    <font>
      <b/>
      <sz val="15"/>
      <color indexed="57"/>
      <name val="Helvetica"/>
      <family val="2"/>
    </font>
    <font>
      <b/>
      <sz val="13"/>
      <color indexed="57"/>
      <name val="Helvetica"/>
      <family val="2"/>
    </font>
    <font>
      <b/>
      <sz val="11"/>
      <color indexed="57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19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10"/>
      <name val="Helvetica"/>
      <family val="2"/>
    </font>
    <font>
      <sz val="11"/>
      <color indexed="10"/>
      <name val="Helvetica"/>
      <family val="2"/>
    </font>
    <font>
      <b/>
      <sz val="11"/>
      <color indexed="9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9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Cambri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9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0" fillId="32" borderId="8" applyNumberFormat="0" applyFont="0" applyAlignment="0" applyProtection="0"/>
    <xf numFmtId="0" fontId="33" fillId="32" borderId="8" applyNumberFormat="0" applyFont="0" applyAlignment="0" applyProtection="0"/>
    <xf numFmtId="0" fontId="33" fillId="32" borderId="8" applyNumberFormat="0" applyFont="0" applyAlignment="0" applyProtection="0"/>
    <xf numFmtId="0" fontId="33" fillId="32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79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2" fillId="0" borderId="0" xfId="79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95">
      <alignment/>
      <protection/>
    </xf>
    <xf numFmtId="0" fontId="0" fillId="0" borderId="11" xfId="95" applyBorder="1">
      <alignment/>
      <protection/>
    </xf>
    <xf numFmtId="0" fontId="0" fillId="0" borderId="12" xfId="95" applyBorder="1">
      <alignment/>
      <protection/>
    </xf>
    <xf numFmtId="0" fontId="7" fillId="0" borderId="12" xfId="95" applyFont="1" applyBorder="1">
      <alignment/>
      <protection/>
    </xf>
    <xf numFmtId="0" fontId="7" fillId="0" borderId="13" xfId="95" applyFont="1" applyBorder="1">
      <alignment/>
      <protection/>
    </xf>
    <xf numFmtId="0" fontId="0" fillId="0" borderId="14" xfId="95" applyBorder="1">
      <alignment/>
      <protection/>
    </xf>
    <xf numFmtId="0" fontId="0" fillId="0" borderId="0" xfId="95" applyBorder="1">
      <alignment/>
      <protection/>
    </xf>
    <xf numFmtId="0" fontId="7" fillId="0" borderId="0" xfId="95" applyFont="1" applyBorder="1">
      <alignment/>
      <protection/>
    </xf>
    <xf numFmtId="0" fontId="7" fillId="0" borderId="15" xfId="95" applyFont="1" applyBorder="1">
      <alignment/>
      <protection/>
    </xf>
    <xf numFmtId="0" fontId="8" fillId="0" borderId="0" xfId="95" applyFont="1" applyBorder="1">
      <alignment/>
      <protection/>
    </xf>
    <xf numFmtId="0" fontId="8" fillId="0" borderId="15" xfId="95" applyFont="1" applyBorder="1">
      <alignment/>
      <protection/>
    </xf>
    <xf numFmtId="164" fontId="0" fillId="0" borderId="16" xfId="95" applyNumberFormat="1" applyFont="1" applyFill="1" applyBorder="1" applyAlignment="1">
      <alignment horizontal="center"/>
      <protection/>
    </xf>
    <xf numFmtId="0" fontId="0" fillId="0" borderId="0" xfId="95" applyFill="1" applyBorder="1" applyAlignment="1">
      <alignment horizontal="right"/>
      <protection/>
    </xf>
    <xf numFmtId="8" fontId="0" fillId="0" borderId="0" xfId="95" applyNumberFormat="1" applyFill="1" applyBorder="1" applyAlignment="1">
      <alignment horizontal="right"/>
      <protection/>
    </xf>
    <xf numFmtId="0" fontId="0" fillId="0" borderId="0" xfId="95" applyFont="1" applyFill="1" applyBorder="1" applyAlignment="1">
      <alignment horizontal="right"/>
      <protection/>
    </xf>
    <xf numFmtId="4" fontId="0" fillId="0" borderId="16" xfId="95" applyNumberFormat="1" applyFont="1" applyFill="1" applyBorder="1" applyAlignment="1">
      <alignment horizontal="right" wrapText="1"/>
      <protection/>
    </xf>
    <xf numFmtId="0" fontId="0" fillId="0" borderId="0" xfId="95" applyFill="1" applyBorder="1">
      <alignment/>
      <protection/>
    </xf>
    <xf numFmtId="0" fontId="8" fillId="0" borderId="0" xfId="95" applyFont="1" applyFill="1" applyBorder="1">
      <alignment/>
      <protection/>
    </xf>
    <xf numFmtId="0" fontId="8" fillId="0" borderId="15" xfId="95" applyFont="1" applyFill="1" applyBorder="1">
      <alignment/>
      <protection/>
    </xf>
    <xf numFmtId="0" fontId="0" fillId="0" borderId="17" xfId="95" applyFill="1" applyBorder="1">
      <alignment/>
      <protection/>
    </xf>
    <xf numFmtId="164" fontId="0" fillId="0" borderId="0" xfId="95" applyNumberFormat="1" applyFont="1" applyFill="1" applyBorder="1" applyAlignment="1">
      <alignment horizontal="center"/>
      <protection/>
    </xf>
    <xf numFmtId="2" fontId="0" fillId="0" borderId="0" xfId="95" applyNumberFormat="1" applyFont="1" applyFill="1" applyBorder="1" applyAlignment="1">
      <alignment horizontal="center"/>
      <protection/>
    </xf>
    <xf numFmtId="4" fontId="0" fillId="0" borderId="16" xfId="95" applyNumberFormat="1" applyFont="1" applyFill="1" applyBorder="1" applyAlignment="1">
      <alignment horizontal="center" wrapText="1"/>
      <protection/>
    </xf>
    <xf numFmtId="0" fontId="8" fillId="0" borderId="0" xfId="95" applyFont="1" applyFill="1" applyBorder="1" applyAlignment="1">
      <alignment horizontal="center"/>
      <protection/>
    </xf>
    <xf numFmtId="0" fontId="8" fillId="0" borderId="16" xfId="95" applyFont="1" applyFill="1" applyBorder="1" applyAlignment="1">
      <alignment horizontal="center"/>
      <protection/>
    </xf>
    <xf numFmtId="0" fontId="0" fillId="33" borderId="0" xfId="95" applyFont="1" applyFill="1" applyBorder="1">
      <alignment/>
      <protection/>
    </xf>
    <xf numFmtId="0" fontId="8" fillId="33" borderId="0" xfId="95" applyFont="1" applyFill="1" applyBorder="1">
      <alignment/>
      <protection/>
    </xf>
    <xf numFmtId="0" fontId="0" fillId="0" borderId="16" xfId="95" applyBorder="1">
      <alignment/>
      <protection/>
    </xf>
    <xf numFmtId="0" fontId="0" fillId="0" borderId="16" xfId="95" applyFill="1" applyBorder="1">
      <alignment/>
      <protection/>
    </xf>
    <xf numFmtId="0" fontId="8" fillId="0" borderId="18" xfId="95" applyFont="1" applyFill="1" applyBorder="1" applyAlignment="1" quotePrefix="1">
      <alignment horizontal="center"/>
      <protection/>
    </xf>
    <xf numFmtId="0" fontId="8" fillId="0" borderId="0" xfId="95" applyFont="1" applyFill="1" applyBorder="1" applyAlignment="1" quotePrefix="1">
      <alignment horizontal="center"/>
      <protection/>
    </xf>
    <xf numFmtId="0" fontId="8" fillId="0" borderId="19" xfId="95" applyFont="1" applyFill="1" applyBorder="1" applyAlignment="1" quotePrefix="1">
      <alignment horizontal="center"/>
      <protection/>
    </xf>
    <xf numFmtId="0" fontId="8" fillId="0" borderId="0" xfId="95" applyFont="1" applyFill="1" applyBorder="1" applyAlignment="1" applyProtection="1">
      <alignment horizontal="center"/>
      <protection/>
    </xf>
    <xf numFmtId="0" fontId="0" fillId="0" borderId="0" xfId="95" applyFont="1" applyFill="1" applyBorder="1" applyAlignment="1">
      <alignment horizontal="center"/>
      <protection/>
    </xf>
    <xf numFmtId="0" fontId="8" fillId="0" borderId="20" xfId="95" applyFont="1" applyFill="1" applyBorder="1" applyAlignment="1">
      <alignment horizontal="center"/>
      <protection/>
    </xf>
    <xf numFmtId="0" fontId="8" fillId="0" borderId="16" xfId="95" applyFont="1" applyFill="1" applyBorder="1" applyAlignment="1" applyProtection="1">
      <alignment horizontal="center"/>
      <protection/>
    </xf>
    <xf numFmtId="0" fontId="8" fillId="0" borderId="16" xfId="95" applyFont="1" applyBorder="1" applyAlignment="1">
      <alignment horizontal="center"/>
      <protection/>
    </xf>
    <xf numFmtId="0" fontId="8" fillId="0" borderId="16" xfId="95" applyFont="1" applyFill="1" applyBorder="1" applyAlignment="1">
      <alignment horizontal="center" wrapText="1"/>
      <protection/>
    </xf>
    <xf numFmtId="0" fontId="8" fillId="0" borderId="16" xfId="95" applyFont="1" applyBorder="1" applyAlignment="1">
      <alignment horizontal="center" wrapText="1"/>
      <protection/>
    </xf>
    <xf numFmtId="0" fontId="8" fillId="0" borderId="0" xfId="95" applyFont="1" applyBorder="1" applyAlignment="1">
      <alignment horizontal="center"/>
      <protection/>
    </xf>
    <xf numFmtId="0" fontId="8" fillId="0" borderId="0" xfId="95" applyFont="1" applyFill="1" applyBorder="1" applyAlignment="1">
      <alignment horizontal="center" wrapText="1"/>
      <protection/>
    </xf>
    <xf numFmtId="0" fontId="8" fillId="0" borderId="21" xfId="95" applyFont="1" applyFill="1" applyBorder="1" applyAlignment="1">
      <alignment horizontal="center" wrapText="1"/>
      <protection/>
    </xf>
    <xf numFmtId="0" fontId="8" fillId="0" borderId="20" xfId="95" applyFont="1" applyFill="1" applyBorder="1" applyAlignment="1">
      <alignment horizontal="center" wrapText="1"/>
      <protection/>
    </xf>
    <xf numFmtId="0" fontId="0" fillId="0" borderId="0" xfId="95" applyBorder="1" applyAlignment="1">
      <alignment horizontal="center"/>
      <protection/>
    </xf>
    <xf numFmtId="0" fontId="8" fillId="0" borderId="0" xfId="95" applyFont="1" applyFill="1" applyBorder="1" applyAlignment="1">
      <alignment/>
      <protection/>
    </xf>
    <xf numFmtId="0" fontId="8" fillId="0" borderId="16" xfId="95" applyFont="1" applyFill="1" applyBorder="1" applyAlignment="1">
      <alignment wrapText="1"/>
      <protection/>
    </xf>
    <xf numFmtId="0" fontId="0" fillId="0" borderId="15" xfId="95" applyBorder="1">
      <alignment/>
      <protection/>
    </xf>
    <xf numFmtId="0" fontId="0" fillId="0" borderId="18" xfId="95" applyBorder="1">
      <alignment/>
      <protection/>
    </xf>
    <xf numFmtId="0" fontId="0" fillId="0" borderId="17" xfId="95" applyBorder="1">
      <alignment/>
      <protection/>
    </xf>
    <xf numFmtId="0" fontId="12" fillId="0" borderId="0" xfId="95" applyFont="1" applyBorder="1">
      <alignment/>
      <protection/>
    </xf>
    <xf numFmtId="0" fontId="8" fillId="0" borderId="18" xfId="95" applyFont="1" applyFill="1" applyBorder="1" applyAlignment="1">
      <alignment horizontal="center" wrapText="1"/>
      <protection/>
    </xf>
    <xf numFmtId="0" fontId="0" fillId="0" borderId="18" xfId="95" applyFill="1" applyBorder="1">
      <alignment/>
      <protection/>
    </xf>
    <xf numFmtId="0" fontId="8" fillId="34" borderId="16" xfId="95" applyFont="1" applyFill="1" applyBorder="1" applyAlignment="1">
      <alignment horizontal="center" wrapText="1"/>
      <protection/>
    </xf>
    <xf numFmtId="0" fontId="8" fillId="0" borderId="22" xfId="95" applyFont="1" applyFill="1" applyBorder="1" applyAlignment="1">
      <alignment horizontal="center"/>
      <protection/>
    </xf>
    <xf numFmtId="0" fontId="8" fillId="0" borderId="23" xfId="95" applyFont="1" applyFill="1" applyBorder="1" applyAlignment="1">
      <alignment horizontal="center" wrapText="1"/>
      <protection/>
    </xf>
    <xf numFmtId="0" fontId="8" fillId="0" borderId="22" xfId="95" applyFont="1" applyFill="1" applyBorder="1" applyAlignment="1">
      <alignment horizontal="center" wrapText="1"/>
      <protection/>
    </xf>
    <xf numFmtId="0" fontId="8" fillId="0" borderId="0" xfId="99" applyFont="1" applyFill="1" applyBorder="1" applyAlignment="1">
      <alignment horizontal="center"/>
      <protection/>
    </xf>
    <xf numFmtId="0" fontId="8" fillId="0" borderId="19" xfId="95" applyFont="1" applyFill="1" applyBorder="1" applyAlignment="1">
      <alignment horizontal="center" wrapText="1"/>
      <protection/>
    </xf>
    <xf numFmtId="0" fontId="8" fillId="0" borderId="0" xfId="99" applyFont="1" applyFill="1" applyBorder="1" applyAlignment="1" applyProtection="1">
      <alignment horizontal="center"/>
      <protection/>
    </xf>
    <xf numFmtId="0" fontId="8" fillId="0" borderId="24" xfId="95" applyFont="1" applyFill="1" applyBorder="1" applyAlignment="1">
      <alignment horizontal="center" wrapText="1"/>
      <protection/>
    </xf>
    <xf numFmtId="0" fontId="0" fillId="0" borderId="16" xfId="95" applyFont="1" applyFill="1" applyBorder="1" applyAlignment="1" applyProtection="1">
      <alignment horizontal="center"/>
      <protection/>
    </xf>
    <xf numFmtId="0" fontId="8" fillId="34" borderId="16" xfId="95" applyFont="1" applyFill="1" applyBorder="1" applyAlignment="1" applyProtection="1">
      <alignment horizontal="center"/>
      <protection/>
    </xf>
    <xf numFmtId="0" fontId="8" fillId="0" borderId="22" xfId="95" applyFont="1" applyFill="1" applyBorder="1" applyAlignment="1" applyProtection="1">
      <alignment horizontal="center"/>
      <protection/>
    </xf>
    <xf numFmtId="0" fontId="8" fillId="0" borderId="20" xfId="95" applyFont="1" applyFill="1" applyBorder="1" applyAlignment="1" applyProtection="1">
      <alignment horizontal="center"/>
      <protection/>
    </xf>
    <xf numFmtId="0" fontId="8" fillId="0" borderId="19" xfId="95" applyFont="1" applyFill="1" applyBorder="1" applyAlignment="1" applyProtection="1">
      <alignment horizontal="center"/>
      <protection/>
    </xf>
    <xf numFmtId="0" fontId="8" fillId="0" borderId="24" xfId="95" applyFont="1" applyFill="1" applyBorder="1" applyAlignment="1" applyProtection="1">
      <alignment horizontal="center"/>
      <protection/>
    </xf>
    <xf numFmtId="0" fontId="0" fillId="0" borderId="16" xfId="95" applyFont="1" applyFill="1" applyBorder="1" applyAlignment="1">
      <alignment horizontal="center"/>
      <protection/>
    </xf>
    <xf numFmtId="0" fontId="8" fillId="35" borderId="16" xfId="95" applyFont="1" applyFill="1" applyBorder="1" applyAlignment="1" applyProtection="1">
      <alignment horizontal="center"/>
      <protection/>
    </xf>
    <xf numFmtId="0" fontId="8" fillId="0" borderId="16" xfId="95" applyFont="1" applyFill="1" applyBorder="1" applyAlignment="1" quotePrefix="1">
      <alignment horizontal="center"/>
      <protection/>
    </xf>
    <xf numFmtId="0" fontId="8" fillId="34" borderId="20" xfId="95" applyFont="1" applyFill="1" applyBorder="1" applyAlignment="1" quotePrefix="1">
      <alignment horizontal="center"/>
      <protection/>
    </xf>
    <xf numFmtId="0" fontId="8" fillId="0" borderId="14" xfId="95" applyFont="1" applyFill="1" applyBorder="1" applyAlignment="1" applyProtection="1">
      <alignment horizontal="center"/>
      <protection/>
    </xf>
    <xf numFmtId="0" fontId="8" fillId="0" borderId="22" xfId="95" applyFont="1" applyFill="1" applyBorder="1" applyAlignment="1" quotePrefix="1">
      <alignment horizontal="center"/>
      <protection/>
    </xf>
    <xf numFmtId="0" fontId="8" fillId="0" borderId="20" xfId="95" applyFont="1" applyFill="1" applyBorder="1" applyAlignment="1" quotePrefix="1">
      <alignment horizontal="center"/>
      <protection/>
    </xf>
    <xf numFmtId="0" fontId="8" fillId="0" borderId="24" xfId="95" applyFont="1" applyFill="1" applyBorder="1" applyAlignment="1" quotePrefix="1">
      <alignment horizontal="center"/>
      <protection/>
    </xf>
    <xf numFmtId="2" fontId="0" fillId="0" borderId="16" xfId="95" applyNumberFormat="1" applyFont="1" applyFill="1" applyBorder="1" applyAlignment="1">
      <alignment horizontal="right"/>
      <protection/>
    </xf>
    <xf numFmtId="2" fontId="0" fillId="35" borderId="16" xfId="95" applyNumberFormat="1" applyFont="1" applyFill="1" applyBorder="1" applyAlignment="1">
      <alignment horizontal="right"/>
      <protection/>
    </xf>
    <xf numFmtId="0" fontId="0" fillId="0" borderId="22" xfId="95" applyFont="1" applyFill="1" applyBorder="1" applyAlignment="1">
      <alignment horizontal="right"/>
      <protection/>
    </xf>
    <xf numFmtId="2" fontId="0" fillId="0" borderId="22" xfId="95" applyNumberFormat="1" applyFont="1" applyFill="1" applyBorder="1" applyAlignment="1">
      <alignment horizontal="right"/>
      <protection/>
    </xf>
    <xf numFmtId="4" fontId="0" fillId="0" borderId="16" xfId="95" applyNumberFormat="1" applyFont="1" applyFill="1" applyBorder="1" applyAlignment="1">
      <alignment horizontal="right"/>
      <protection/>
    </xf>
    <xf numFmtId="4" fontId="0" fillId="0" borderId="0" xfId="95" applyNumberFormat="1" applyFont="1" applyFill="1" applyBorder="1" applyAlignment="1">
      <alignment horizontal="right"/>
      <protection/>
    </xf>
    <xf numFmtId="2" fontId="13" fillId="0" borderId="16" xfId="95" applyNumberFormat="1" applyFont="1" applyFill="1" applyBorder="1" applyAlignment="1">
      <alignment horizontal="center"/>
      <protection/>
    </xf>
    <xf numFmtId="2" fontId="13" fillId="0" borderId="16" xfId="95" applyNumberFormat="1" applyFont="1" applyFill="1" applyBorder="1" applyAlignment="1">
      <alignment horizontal="right"/>
      <protection/>
    </xf>
    <xf numFmtId="0" fontId="0" fillId="0" borderId="14" xfId="95" applyFill="1" applyBorder="1">
      <alignment/>
      <protection/>
    </xf>
    <xf numFmtId="4" fontId="0" fillId="0" borderId="16" xfId="95" applyNumberFormat="1" applyBorder="1">
      <alignment/>
      <protection/>
    </xf>
    <xf numFmtId="4" fontId="0" fillId="0" borderId="0" xfId="95" applyNumberFormat="1" applyBorder="1">
      <alignment/>
      <protection/>
    </xf>
    <xf numFmtId="4" fontId="0" fillId="0" borderId="0" xfId="95" applyNumberFormat="1" applyFill="1" applyBorder="1">
      <alignment/>
      <protection/>
    </xf>
    <xf numFmtId="4" fontId="0" fillId="0" borderId="14" xfId="95" applyNumberFormat="1" applyFill="1" applyBorder="1">
      <alignment/>
      <protection/>
    </xf>
    <xf numFmtId="0" fontId="0" fillId="0" borderId="0" xfId="95" applyBorder="1" applyAlignment="1">
      <alignment horizontal="left" wrapText="1"/>
      <protection/>
    </xf>
    <xf numFmtId="0" fontId="0" fillId="0" borderId="12" xfId="95" applyBorder="1" applyAlignment="1">
      <alignment horizontal="left" wrapText="1"/>
      <protection/>
    </xf>
    <xf numFmtId="10" fontId="0" fillId="0" borderId="0" xfId="95" applyNumberFormat="1">
      <alignment/>
      <protection/>
    </xf>
    <xf numFmtId="0" fontId="0" fillId="0" borderId="0" xfId="95" applyFill="1" applyBorder="1" applyAlignment="1">
      <alignment horizontal="center"/>
      <protection/>
    </xf>
    <xf numFmtId="0" fontId="8" fillId="0" borderId="0" xfId="95" applyFont="1">
      <alignment/>
      <protection/>
    </xf>
    <xf numFmtId="0" fontId="12" fillId="0" borderId="0" xfId="95" applyFont="1" applyFill="1" applyBorder="1" applyAlignment="1">
      <alignment wrapText="1"/>
      <protection/>
    </xf>
    <xf numFmtId="0" fontId="0" fillId="0" borderId="23" xfId="95" applyBorder="1">
      <alignment/>
      <protection/>
    </xf>
    <xf numFmtId="0" fontId="8" fillId="0" borderId="25" xfId="95" applyFont="1" applyBorder="1">
      <alignment/>
      <protection/>
    </xf>
    <xf numFmtId="0" fontId="0" fillId="0" borderId="26" xfId="95" applyBorder="1">
      <alignment/>
      <protection/>
    </xf>
    <xf numFmtId="0" fontId="0" fillId="0" borderId="27" xfId="95" applyBorder="1">
      <alignment/>
      <protection/>
    </xf>
    <xf numFmtId="0" fontId="0" fillId="0" borderId="28" xfId="95" applyBorder="1">
      <alignment/>
      <protection/>
    </xf>
    <xf numFmtId="0" fontId="0" fillId="0" borderId="0" xfId="95" applyFill="1">
      <alignment/>
      <protection/>
    </xf>
    <xf numFmtId="0" fontId="8" fillId="0" borderId="22" xfId="95" applyFont="1" applyFill="1" applyBorder="1" applyAlignment="1">
      <alignment wrapText="1"/>
      <protection/>
    </xf>
    <xf numFmtId="0" fontId="8" fillId="0" borderId="29" xfId="95" applyFont="1" applyFill="1" applyBorder="1" applyAlignment="1">
      <alignment horizontal="center"/>
      <protection/>
    </xf>
    <xf numFmtId="0" fontId="8" fillId="0" borderId="30" xfId="95" applyFont="1" applyFill="1" applyBorder="1" applyAlignment="1">
      <alignment horizontal="center" wrapText="1"/>
      <protection/>
    </xf>
    <xf numFmtId="0" fontId="0" fillId="0" borderId="31" xfId="95" applyFont="1" applyBorder="1" applyAlignment="1">
      <alignment horizontal="center"/>
      <protection/>
    </xf>
    <xf numFmtId="0" fontId="8" fillId="0" borderId="21" xfId="95" applyFont="1" applyFill="1" applyBorder="1" applyAlignment="1" applyProtection="1">
      <alignment horizontal="center"/>
      <protection/>
    </xf>
    <xf numFmtId="0" fontId="8" fillId="0" borderId="32" xfId="95" applyFont="1" applyFill="1" applyBorder="1" applyAlignment="1" applyProtection="1">
      <alignment horizontal="center"/>
      <protection/>
    </xf>
    <xf numFmtId="0" fontId="0" fillId="0" borderId="0" xfId="95" applyFont="1" applyFill="1" applyBorder="1" applyAlignment="1" applyProtection="1">
      <alignment horizontal="center"/>
      <protection/>
    </xf>
    <xf numFmtId="0" fontId="8" fillId="0" borderId="30" xfId="95" applyFont="1" applyFill="1" applyBorder="1" applyAlignment="1" applyProtection="1">
      <alignment horizontal="center"/>
      <protection/>
    </xf>
    <xf numFmtId="0" fontId="8" fillId="0" borderId="29" xfId="95" applyFont="1" applyBorder="1" applyAlignment="1">
      <alignment horizontal="center"/>
      <protection/>
    </xf>
    <xf numFmtId="0" fontId="0" fillId="0" borderId="29" xfId="95" applyBorder="1">
      <alignment/>
      <protection/>
    </xf>
    <xf numFmtId="0" fontId="8" fillId="0" borderId="30" xfId="95" applyFont="1" applyFill="1" applyBorder="1" applyAlignment="1">
      <alignment horizontal="center"/>
      <protection/>
    </xf>
    <xf numFmtId="0" fontId="8" fillId="0" borderId="24" xfId="95" applyFont="1" applyFill="1" applyBorder="1" applyAlignment="1">
      <alignment horizontal="center"/>
      <protection/>
    </xf>
    <xf numFmtId="0" fontId="8" fillId="0" borderId="30" xfId="95" applyFont="1" applyFill="1" applyBorder="1" applyAlignment="1" quotePrefix="1">
      <alignment horizontal="center"/>
      <protection/>
    </xf>
    <xf numFmtId="4" fontId="0" fillId="0" borderId="30" xfId="95" applyNumberFormat="1" applyFont="1" applyFill="1" applyBorder="1" applyAlignment="1">
      <alignment horizontal="right"/>
      <protection/>
    </xf>
    <xf numFmtId="9" fontId="0" fillId="0" borderId="16" xfId="95" applyNumberFormat="1" applyFont="1" applyFill="1" applyBorder="1" applyAlignment="1">
      <alignment horizontal="center"/>
      <protection/>
    </xf>
    <xf numFmtId="0" fontId="0" fillId="0" borderId="0" xfId="95" applyFont="1" applyBorder="1">
      <alignment/>
      <protection/>
    </xf>
    <xf numFmtId="2" fontId="13" fillId="0" borderId="0" xfId="95" applyNumberFormat="1" applyFont="1" applyFill="1" applyBorder="1" applyAlignment="1">
      <alignment horizontal="center"/>
      <protection/>
    </xf>
    <xf numFmtId="0" fontId="0" fillId="0" borderId="29" xfId="95" applyFill="1" applyBorder="1">
      <alignment/>
      <protection/>
    </xf>
    <xf numFmtId="0" fontId="0" fillId="0" borderId="30" xfId="95" applyFill="1" applyBorder="1">
      <alignment/>
      <protection/>
    </xf>
    <xf numFmtId="0" fontId="8" fillId="0" borderId="33" xfId="95" applyFont="1" applyBorder="1" applyAlignment="1">
      <alignment horizontal="left"/>
      <protection/>
    </xf>
    <xf numFmtId="2" fontId="0" fillId="0" borderId="34" xfId="95" applyNumberFormat="1" applyFont="1" applyBorder="1" applyAlignment="1">
      <alignment horizontal="center"/>
      <protection/>
    </xf>
    <xf numFmtId="2" fontId="0" fillId="0" borderId="35" xfId="95" applyNumberFormat="1" applyFont="1" applyBorder="1" applyAlignment="1">
      <alignment horizontal="center"/>
      <protection/>
    </xf>
    <xf numFmtId="0" fontId="8" fillId="0" borderId="23" xfId="95" applyFont="1" applyBorder="1">
      <alignment/>
      <protection/>
    </xf>
    <xf numFmtId="8" fontId="0" fillId="0" borderId="0" xfId="95" applyNumberFormat="1" applyFill="1" applyBorder="1">
      <alignment/>
      <protection/>
    </xf>
    <xf numFmtId="0" fontId="0" fillId="0" borderId="23" xfId="95" applyFont="1" applyBorder="1">
      <alignment/>
      <protection/>
    </xf>
    <xf numFmtId="0" fontId="0" fillId="0" borderId="25" xfId="95" applyBorder="1">
      <alignment/>
      <protection/>
    </xf>
    <xf numFmtId="0" fontId="14" fillId="0" borderId="0" xfId="95" applyFont="1" applyFill="1" applyBorder="1">
      <alignment/>
      <protection/>
    </xf>
    <xf numFmtId="0" fontId="15" fillId="0" borderId="0" xfId="95" applyFont="1" applyFill="1" applyBorder="1">
      <alignment/>
      <protection/>
    </xf>
    <xf numFmtId="0" fontId="16" fillId="0" borderId="0" xfId="95" applyFont="1" applyFill="1" applyBorder="1">
      <alignment/>
      <protection/>
    </xf>
    <xf numFmtId="10" fontId="0" fillId="0" borderId="0" xfId="95" applyNumberFormat="1" applyBorder="1">
      <alignment/>
      <protection/>
    </xf>
    <xf numFmtId="0" fontId="8" fillId="0" borderId="0" xfId="95" applyFont="1" applyFill="1" applyBorder="1" applyAlignment="1">
      <alignment wrapText="1"/>
      <protection/>
    </xf>
    <xf numFmtId="0" fontId="7" fillId="0" borderId="0" xfId="95" applyFont="1" applyFill="1" applyBorder="1">
      <alignment/>
      <protection/>
    </xf>
    <xf numFmtId="10" fontId="0" fillId="0" borderId="0" xfId="95" applyNumberFormat="1" applyFill="1" applyBorder="1">
      <alignment/>
      <protection/>
    </xf>
    <xf numFmtId="0" fontId="12" fillId="0" borderId="36" xfId="95" applyFont="1" applyFill="1" applyBorder="1" applyAlignment="1">
      <alignment horizontal="center" vertical="center" wrapText="1"/>
      <protection/>
    </xf>
    <xf numFmtId="0" fontId="12" fillId="0" borderId="37" xfId="95" applyFont="1" applyFill="1" applyBorder="1" applyAlignment="1">
      <alignment horizontal="center" vertical="center" wrapText="1"/>
      <protection/>
    </xf>
    <xf numFmtId="0" fontId="12" fillId="0" borderId="38" xfId="95" applyFont="1" applyFill="1" applyBorder="1" applyAlignment="1">
      <alignment horizontal="center" vertical="center" wrapText="1"/>
      <protection/>
    </xf>
    <xf numFmtId="0" fontId="8" fillId="0" borderId="20" xfId="95" applyFont="1" applyBorder="1" applyAlignment="1">
      <alignment horizontal="center" wrapText="1"/>
      <protection/>
    </xf>
    <xf numFmtId="0" fontId="8" fillId="0" borderId="39" xfId="95" applyFont="1" applyFill="1" applyBorder="1" applyAlignment="1">
      <alignment horizontal="center"/>
      <protection/>
    </xf>
    <xf numFmtId="0" fontId="8" fillId="0" borderId="39" xfId="95" applyFont="1" applyBorder="1" applyAlignment="1">
      <alignment horizontal="center" wrapText="1"/>
      <protection/>
    </xf>
    <xf numFmtId="14" fontId="2" fillId="0" borderId="0" xfId="0" applyNumberFormat="1" applyFont="1" applyAlignment="1">
      <alignment horizontal="left"/>
    </xf>
    <xf numFmtId="166" fontId="0" fillId="36" borderId="0" xfId="95" applyNumberFormat="1" applyFill="1">
      <alignment/>
      <protection/>
    </xf>
    <xf numFmtId="164" fontId="0" fillId="0" borderId="0" xfId="95" applyNumberFormat="1">
      <alignment/>
      <protection/>
    </xf>
    <xf numFmtId="0" fontId="0" fillId="0" borderId="40" xfId="95" applyBorder="1">
      <alignment/>
      <protection/>
    </xf>
    <xf numFmtId="0" fontId="8" fillId="0" borderId="23" xfId="95" applyFont="1" applyBorder="1" applyAlignment="1">
      <alignment horizontal="center" wrapText="1"/>
      <protection/>
    </xf>
    <xf numFmtId="0" fontId="8" fillId="0" borderId="0" xfId="95" applyFont="1" applyBorder="1" applyAlignment="1">
      <alignment horizontal="center" wrapText="1"/>
      <protection/>
    </xf>
    <xf numFmtId="0" fontId="8" fillId="0" borderId="28" xfId="95" applyFont="1" applyBorder="1" applyAlignment="1">
      <alignment horizontal="center" wrapText="1"/>
      <protection/>
    </xf>
    <xf numFmtId="167" fontId="0" fillId="0" borderId="23" xfId="95" applyNumberFormat="1" applyBorder="1">
      <alignment/>
      <protection/>
    </xf>
    <xf numFmtId="167" fontId="0" fillId="0" borderId="0" xfId="95" applyNumberFormat="1" applyBorder="1">
      <alignment/>
      <protection/>
    </xf>
    <xf numFmtId="167" fontId="0" fillId="0" borderId="28" xfId="95" applyNumberFormat="1" applyBorder="1">
      <alignment/>
      <protection/>
    </xf>
    <xf numFmtId="167" fontId="0" fillId="0" borderId="25" xfId="95" applyNumberFormat="1" applyBorder="1">
      <alignment/>
      <protection/>
    </xf>
    <xf numFmtId="167" fontId="0" fillId="0" borderId="26" xfId="95" applyNumberFormat="1" applyBorder="1">
      <alignment/>
      <protection/>
    </xf>
    <xf numFmtId="167" fontId="0" fillId="0" borderId="27" xfId="95" applyNumberFormat="1" applyBorder="1">
      <alignment/>
      <protection/>
    </xf>
    <xf numFmtId="168" fontId="0" fillId="0" borderId="41" xfId="95" applyNumberFormat="1" applyBorder="1">
      <alignment/>
      <protection/>
    </xf>
    <xf numFmtId="167" fontId="0" fillId="0" borderId="41" xfId="95" applyNumberFormat="1" applyBorder="1">
      <alignment/>
      <protection/>
    </xf>
    <xf numFmtId="0" fontId="0" fillId="0" borderId="25" xfId="95" applyFont="1" applyBorder="1">
      <alignment/>
      <protection/>
    </xf>
    <xf numFmtId="9" fontId="0" fillId="0" borderId="16" xfId="0" applyNumberFormat="1" applyFont="1" applyFill="1" applyBorder="1" applyAlignment="1">
      <alignment horizontal="center"/>
    </xf>
    <xf numFmtId="9" fontId="0" fillId="0" borderId="30" xfId="0" applyNumberFormat="1" applyFont="1" applyFill="1" applyBorder="1" applyAlignment="1">
      <alignment horizontal="center"/>
    </xf>
    <xf numFmtId="8" fontId="0" fillId="0" borderId="0" xfId="95" applyNumberFormat="1">
      <alignment/>
      <protection/>
    </xf>
    <xf numFmtId="4" fontId="0" fillId="0" borderId="0" xfId="95" applyNumberFormat="1">
      <alignment/>
      <protection/>
    </xf>
    <xf numFmtId="0" fontId="0" fillId="0" borderId="15" xfId="95" applyFont="1" applyBorder="1">
      <alignment/>
      <protection/>
    </xf>
    <xf numFmtId="0" fontId="8" fillId="0" borderId="13" xfId="95" applyFont="1" applyFill="1" applyBorder="1" applyAlignment="1">
      <alignment horizontal="center"/>
      <protection/>
    </xf>
    <xf numFmtId="0" fontId="8" fillId="0" borderId="12" xfId="95" applyFont="1" applyFill="1" applyBorder="1" applyAlignment="1">
      <alignment horizontal="center"/>
      <protection/>
    </xf>
    <xf numFmtId="0" fontId="8" fillId="0" borderId="11" xfId="95" applyFont="1" applyFill="1" applyBorder="1" applyAlignment="1">
      <alignment horizontal="center"/>
      <protection/>
    </xf>
    <xf numFmtId="0" fontId="8" fillId="0" borderId="16" xfId="95" applyFont="1" applyBorder="1" applyAlignment="1">
      <alignment horizontal="center"/>
      <protection/>
    </xf>
    <xf numFmtId="0" fontId="8" fillId="0" borderId="16" xfId="95" applyFont="1" applyFill="1" applyBorder="1" applyAlignment="1">
      <alignment horizontal="center" wrapText="1"/>
      <protection/>
    </xf>
    <xf numFmtId="0" fontId="8" fillId="0" borderId="16" xfId="99" applyFont="1" applyFill="1" applyBorder="1" applyAlignment="1" applyProtection="1">
      <alignment horizontal="center"/>
      <protection/>
    </xf>
    <xf numFmtId="0" fontId="0" fillId="0" borderId="15" xfId="95" applyBorder="1" applyAlignment="1">
      <alignment horizontal="left" wrapText="1"/>
      <protection/>
    </xf>
    <xf numFmtId="0" fontId="0" fillId="0" borderId="0" xfId="95" applyBorder="1" applyAlignment="1">
      <alignment horizontal="left" wrapText="1"/>
      <protection/>
    </xf>
    <xf numFmtId="0" fontId="0" fillId="0" borderId="13" xfId="95" applyBorder="1" applyAlignment="1">
      <alignment horizontal="left" wrapText="1"/>
      <protection/>
    </xf>
    <xf numFmtId="0" fontId="0" fillId="0" borderId="12" xfId="95" applyBorder="1" applyAlignment="1">
      <alignment horizontal="left" wrapText="1"/>
      <protection/>
    </xf>
    <xf numFmtId="0" fontId="8" fillId="0" borderId="20" xfId="95" applyFont="1" applyFill="1" applyBorder="1" applyAlignment="1">
      <alignment horizontal="center"/>
      <protection/>
    </xf>
    <xf numFmtId="0" fontId="8" fillId="0" borderId="19" xfId="95" applyFont="1" applyFill="1" applyBorder="1" applyAlignment="1">
      <alignment horizontal="center"/>
      <protection/>
    </xf>
    <xf numFmtId="0" fontId="8" fillId="0" borderId="24" xfId="95" applyFont="1" applyFill="1" applyBorder="1" applyAlignment="1">
      <alignment horizontal="center"/>
      <protection/>
    </xf>
    <xf numFmtId="0" fontId="8" fillId="0" borderId="20" xfId="95" applyFont="1" applyFill="1" applyBorder="1" applyAlignment="1">
      <alignment horizontal="center" wrapText="1"/>
      <protection/>
    </xf>
    <xf numFmtId="0" fontId="8" fillId="0" borderId="19" xfId="95" applyFont="1" applyFill="1" applyBorder="1" applyAlignment="1">
      <alignment horizontal="center" wrapText="1"/>
      <protection/>
    </xf>
    <xf numFmtId="0" fontId="8" fillId="0" borderId="24" xfId="95" applyFont="1" applyFill="1" applyBorder="1" applyAlignment="1">
      <alignment horizontal="center" wrapText="1"/>
      <protection/>
    </xf>
    <xf numFmtId="0" fontId="8" fillId="0" borderId="17" xfId="99" applyFont="1" applyFill="1" applyBorder="1" applyAlignment="1" applyProtection="1">
      <alignment horizontal="center"/>
      <protection/>
    </xf>
    <xf numFmtId="0" fontId="8" fillId="0" borderId="19" xfId="99" applyFont="1" applyFill="1" applyBorder="1" applyAlignment="1" applyProtection="1">
      <alignment horizontal="center"/>
      <protection/>
    </xf>
    <xf numFmtId="0" fontId="8" fillId="0" borderId="42" xfId="99" applyFont="1" applyFill="1" applyBorder="1" applyAlignment="1" applyProtection="1">
      <alignment horizontal="center"/>
      <protection/>
    </xf>
    <xf numFmtId="0" fontId="0" fillId="0" borderId="23" xfId="95" applyFont="1" applyBorder="1" applyAlignment="1">
      <alignment horizontal="left" wrapText="1"/>
      <protection/>
    </xf>
    <xf numFmtId="0" fontId="0" fillId="0" borderId="0" xfId="95" applyFont="1" applyBorder="1" applyAlignment="1">
      <alignment horizontal="left" wrapText="1"/>
      <protection/>
    </xf>
    <xf numFmtId="0" fontId="0" fillId="0" borderId="28" xfId="95" applyFont="1" applyBorder="1" applyAlignment="1">
      <alignment horizontal="left" wrapText="1"/>
      <protection/>
    </xf>
    <xf numFmtId="0" fontId="8" fillId="0" borderId="43" xfId="95" applyFont="1" applyBorder="1" applyAlignment="1">
      <alignment horizontal="center"/>
      <protection/>
    </xf>
    <xf numFmtId="0" fontId="8" fillId="0" borderId="44" xfId="95" applyFont="1" applyBorder="1" applyAlignment="1">
      <alignment horizontal="center"/>
      <protection/>
    </xf>
    <xf numFmtId="0" fontId="12" fillId="0" borderId="36" xfId="95" applyFont="1" applyBorder="1" applyAlignment="1">
      <alignment horizontal="left" wrapText="1"/>
      <protection/>
    </xf>
    <xf numFmtId="0" fontId="12" fillId="0" borderId="37" xfId="95" applyFont="1" applyBorder="1" applyAlignment="1">
      <alignment horizontal="left" wrapText="1"/>
      <protection/>
    </xf>
    <xf numFmtId="0" fontId="12" fillId="0" borderId="38" xfId="95" applyFont="1" applyBorder="1" applyAlignment="1">
      <alignment horizontal="left" wrapText="1"/>
      <protection/>
    </xf>
    <xf numFmtId="0" fontId="8" fillId="0" borderId="43" xfId="95" applyFont="1" applyFill="1" applyBorder="1" applyAlignment="1">
      <alignment horizontal="center"/>
      <protection/>
    </xf>
    <xf numFmtId="0" fontId="8" fillId="0" borderId="45" xfId="95" applyFont="1" applyFill="1" applyBorder="1" applyAlignment="1">
      <alignment horizontal="center"/>
      <protection/>
    </xf>
    <xf numFmtId="0" fontId="8" fillId="0" borderId="46" xfId="95" applyFont="1" applyBorder="1" applyAlignment="1">
      <alignment horizontal="center"/>
      <protection/>
    </xf>
    <xf numFmtId="0" fontId="8" fillId="0" borderId="47" xfId="95" applyFont="1" applyBorder="1" applyAlignment="1">
      <alignment horizontal="center"/>
      <protection/>
    </xf>
    <xf numFmtId="0" fontId="8" fillId="0" borderId="40" xfId="95" applyFont="1" applyBorder="1" applyAlignment="1">
      <alignment horizontal="center"/>
      <protection/>
    </xf>
  </cellXfs>
  <cellStyles count="98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 2" xfId="80"/>
    <cellStyle name="Currency" xfId="81"/>
    <cellStyle name="Currency [0]" xfId="82"/>
    <cellStyle name="Currency 2" xfId="83"/>
    <cellStyle name="Explanatory Text" xfId="84"/>
    <cellStyle name="Good" xfId="85"/>
    <cellStyle name="Heading 1" xfId="86"/>
    <cellStyle name="Heading 2" xfId="87"/>
    <cellStyle name="Heading 3" xfId="88"/>
    <cellStyle name="Heading 3 2" xfId="89"/>
    <cellStyle name="Heading 4" xfId="90"/>
    <cellStyle name="Hyperlink 2" xfId="91"/>
    <cellStyle name="Input" xfId="92"/>
    <cellStyle name="Linked Cell" xfId="93"/>
    <cellStyle name="Neutral" xfId="94"/>
    <cellStyle name="Normal 2" xfId="95"/>
    <cellStyle name="Normal 3" xfId="96"/>
    <cellStyle name="Normal 4" xfId="97"/>
    <cellStyle name="Normal 5" xfId="98"/>
    <cellStyle name="Normal_Input Data" xfId="99"/>
    <cellStyle name="Note" xfId="100"/>
    <cellStyle name="Note 2" xfId="101"/>
    <cellStyle name="Note 2 2" xfId="102"/>
    <cellStyle name="Note 3" xfId="103"/>
    <cellStyle name="Output" xfId="104"/>
    <cellStyle name="Percent" xfId="105"/>
    <cellStyle name="Percent 2" xfId="106"/>
    <cellStyle name="Percent 2 2" xfId="107"/>
    <cellStyle name="Percent 3" xfId="108"/>
    <cellStyle name="Title" xfId="109"/>
    <cellStyle name="Total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ynapseenergyeconomics.basecamphq.com/13-029%20AESC%202013/Task_5_Draft_Report/Workbooks/Chapter_3_Fuel_Oil_Other_Fuels/Fuel%20oil%20pollutant%20emission%20values%20-%2020130509%20m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011\11-014%20AESC%20Avoided%20Costs%202011\Task%20Files\Tasks\Task%205%20Oil%20Forecast\AESC2011_Crude%20Oil%20and%20Regional%20Fuel%20Price%20%20Forecast%202011-05-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EWhite\AESC2013_Crude%20Oil%20and%20Regional%20Fuel%20Price%20%20Forecast%202011-05-11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3-029%20AESC%202013\Task_1_Electronic%20Communication\Common_Financial_Parameters\Common%20Financial%20Parameters%202013-03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uel Oil Emission Values"/>
      <sheetName val="Emission Levels"/>
      <sheetName val="Emission Rates"/>
      <sheetName val="Consumption"/>
      <sheetName val="INDEMISELEC"/>
    </sheetNames>
    <sheetDataSet>
      <sheetData sheetId="3">
        <row r="4">
          <cell r="D4">
            <v>0.0015214285714285714</v>
          </cell>
          <cell r="F4">
            <v>0.12857142857142856</v>
          </cell>
          <cell r="G4">
            <v>173</v>
          </cell>
          <cell r="K4">
            <v>0.15214285714285714</v>
          </cell>
        </row>
        <row r="5">
          <cell r="D5">
            <v>0.0015214285714285714</v>
          </cell>
          <cell r="F5">
            <v>0.17142857142857143</v>
          </cell>
          <cell r="G5">
            <v>164</v>
          </cell>
        </row>
        <row r="6">
          <cell r="D6">
            <v>0.0015214285714285714</v>
          </cell>
          <cell r="F6">
            <v>0.17142857142857143</v>
          </cell>
          <cell r="G6">
            <v>161</v>
          </cell>
          <cell r="K6">
            <v>0.30428571428571427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ummary Exhibit 5-1"/>
      <sheetName val="Chart Crude Exhibit 5-2"/>
      <sheetName val="Chart Crude AESC 11 Exhibit 5-3"/>
      <sheetName val="Crude Oil Forecast Attachments"/>
      <sheetName val="Other Res Fuels Att 9 a"/>
      <sheetName val="Crude Oil_NE Elec fuels"/>
      <sheetName val="AEO 2010 Mix by Sector"/>
      <sheetName val="Retail Prices NE per aeo2010"/>
      <sheetName val="MA Product Prices"/>
      <sheetName val="Conversion"/>
      <sheetName val="aeo2010 Table 12"/>
      <sheetName val="aeo2010 Table 3"/>
      <sheetName val="aeo2010 sup table 11"/>
      <sheetName val="aeo2009T12"/>
      <sheetName val="aeo2009T3"/>
      <sheetName val="aeo2009TS11"/>
      <sheetName val="aeo2008T12"/>
      <sheetName val="AEO2008TS11"/>
      <sheetName val="aeo2007T12"/>
      <sheetName val="aeo2007TS11"/>
      <sheetName val="aeo2006T12"/>
      <sheetName val="aeo2006TS11"/>
      <sheetName val="aeo2005TS11"/>
      <sheetName val="aeo2004TS11"/>
      <sheetName val="aeo2003TS11"/>
      <sheetName val="NYMEX 20110318 Settlement"/>
      <sheetName val="EIA HIST WTI"/>
    </sheetNames>
    <sheetDataSet>
      <sheetData sheetId="6">
        <row r="3">
          <cell r="B3">
            <v>1.0279038289801967</v>
          </cell>
        </row>
      </sheetData>
      <sheetData sheetId="10">
        <row r="3">
          <cell r="A3" t="str">
            <v>Year</v>
          </cell>
          <cell r="B3" t="str">
            <v>GDP Chain-Type Price Index</v>
          </cell>
          <cell r="C3" t="str">
            <v>Annual Inflation</v>
          </cell>
          <cell r="D3" t="str">
            <v>Conversion to 2008$</v>
          </cell>
          <cell r="E3" t="str">
            <v>Conversion to 2011$</v>
          </cell>
        </row>
        <row r="4">
          <cell r="A4">
            <v>1990</v>
          </cell>
          <cell r="B4">
            <v>72.201</v>
          </cell>
          <cell r="D4">
            <v>1.5043974460187532</v>
          </cell>
          <cell r="E4">
            <v>1.5463758950707052</v>
          </cell>
        </row>
        <row r="5">
          <cell r="A5">
            <v>1991</v>
          </cell>
          <cell r="B5">
            <v>74.76</v>
          </cell>
          <cell r="C5">
            <v>0.03544272239996693</v>
          </cell>
          <cell r="D5">
            <v>1.4529026217228462</v>
          </cell>
          <cell r="E5">
            <v>1.49344416800428</v>
          </cell>
        </row>
        <row r="6">
          <cell r="A6">
            <v>1992</v>
          </cell>
          <cell r="B6">
            <v>76.533</v>
          </cell>
          <cell r="C6">
            <v>0.023715890850722232</v>
          </cell>
          <cell r="D6">
            <v>1.4192439862542956</v>
          </cell>
          <cell r="E6">
            <v>1.458846327727908</v>
          </cell>
        </row>
        <row r="7">
          <cell r="A7">
            <v>1993</v>
          </cell>
          <cell r="B7">
            <v>78.224</v>
          </cell>
          <cell r="C7">
            <v>0.02209504396796147</v>
          </cell>
          <cell r="D7">
            <v>1.388563612190632</v>
          </cell>
          <cell r="E7">
            <v>1.4273098537533235</v>
          </cell>
        </row>
        <row r="8">
          <cell r="A8">
            <v>1994</v>
          </cell>
          <cell r="B8">
            <v>79.872</v>
          </cell>
          <cell r="C8">
            <v>0.02106770300674987</v>
          </cell>
          <cell r="D8">
            <v>1.359913361378205</v>
          </cell>
          <cell r="E8">
            <v>1.397860151241987</v>
          </cell>
        </row>
        <row r="9">
          <cell r="A9">
            <v>1995</v>
          </cell>
          <cell r="B9">
            <v>81.536</v>
          </cell>
          <cell r="C9">
            <v>0.02083333333333326</v>
          </cell>
          <cell r="D9">
            <v>1.3321600274725274</v>
          </cell>
          <cell r="E9">
            <v>1.369332393053375</v>
          </cell>
        </row>
        <row r="10">
          <cell r="A10">
            <v>1996</v>
          </cell>
          <cell r="B10">
            <v>83.088</v>
          </cell>
          <cell r="C10">
            <v>0.019034536891679554</v>
          </cell>
          <cell r="D10">
            <v>1.307276622376276</v>
          </cell>
          <cell r="E10">
            <v>1.3437546456768725</v>
          </cell>
        </row>
        <row r="11">
          <cell r="A11">
            <v>1997</v>
          </cell>
          <cell r="B11">
            <v>84.555</v>
          </cell>
          <cell r="C11">
            <v>0.017655979202773064</v>
          </cell>
          <cell r="D11">
            <v>1.2845958252025307</v>
          </cell>
          <cell r="E11">
            <v>1.3204409674176567</v>
          </cell>
        </row>
        <row r="12">
          <cell r="A12">
            <v>1998</v>
          </cell>
          <cell r="B12">
            <v>85.511</v>
          </cell>
          <cell r="C12">
            <v>0.011306250369581772</v>
          </cell>
          <cell r="D12">
            <v>1.270234238869853</v>
          </cell>
          <cell r="E12">
            <v>1.3056786378360676</v>
          </cell>
        </row>
        <row r="13">
          <cell r="A13">
            <v>1999</v>
          </cell>
          <cell r="B13">
            <v>86.768</v>
          </cell>
          <cell r="C13">
            <v>0.014699863175497985</v>
          </cell>
          <cell r="D13">
            <v>1.2518324728010326</v>
          </cell>
          <cell r="E13">
            <v>1.2867633920339294</v>
          </cell>
        </row>
        <row r="14">
          <cell r="A14">
            <v>2000</v>
          </cell>
          <cell r="B14">
            <v>88.647</v>
          </cell>
          <cell r="C14">
            <v>0.02165544901346128</v>
          </cell>
          <cell r="D14">
            <v>1.225298092434036</v>
          </cell>
          <cell r="E14">
            <v>1.2594886008550765</v>
          </cell>
        </row>
        <row r="15">
          <cell r="A15">
            <v>2001</v>
          </cell>
          <cell r="B15">
            <v>90.65</v>
          </cell>
          <cell r="C15">
            <v>0.02259523728947399</v>
          </cell>
          <cell r="D15">
            <v>1.1982239382239381</v>
          </cell>
          <cell r="E15">
            <v>1.2316589740761166</v>
          </cell>
        </row>
        <row r="16">
          <cell r="A16">
            <v>2002</v>
          </cell>
          <cell r="B16">
            <v>92.118</v>
          </cell>
          <cell r="C16">
            <v>0.016194153337010464</v>
          </cell>
          <cell r="D16">
            <v>1.1791289433118393</v>
          </cell>
          <cell r="E16">
            <v>1.2120311556916128</v>
          </cell>
        </row>
        <row r="17">
          <cell r="A17">
            <v>2003</v>
          </cell>
          <cell r="B17">
            <v>94.1</v>
          </cell>
          <cell r="C17">
            <v>0.021515881803773507</v>
          </cell>
          <cell r="D17">
            <v>1.1542933049946866</v>
          </cell>
          <cell r="E17">
            <v>1.1865025079702443</v>
          </cell>
        </row>
        <row r="18">
          <cell r="A18">
            <v>2004</v>
          </cell>
          <cell r="B18">
            <v>96.77</v>
          </cell>
          <cell r="C18">
            <v>0.028374070138150964</v>
          </cell>
          <cell r="D18">
            <v>1.1224449726154802</v>
          </cell>
          <cell r="E18">
            <v>1.153765485171024</v>
          </cell>
        </row>
        <row r="19">
          <cell r="A19">
            <v>2005</v>
          </cell>
          <cell r="B19">
            <v>100</v>
          </cell>
          <cell r="C19">
            <v>0.03337811305156557</v>
          </cell>
          <cell r="D19">
            <v>1.08619</v>
          </cell>
          <cell r="E19">
            <v>1.1164988599999999</v>
          </cell>
        </row>
        <row r="20">
          <cell r="A20">
            <v>2006</v>
          </cell>
          <cell r="B20">
            <v>103.257</v>
          </cell>
          <cell r="C20">
            <v>0.03256999999999999</v>
          </cell>
          <cell r="D20">
            <v>1.051928682801166</v>
          </cell>
          <cell r="E20">
            <v>1.0812815208654132</v>
          </cell>
        </row>
        <row r="21">
          <cell r="A21">
            <v>2007</v>
          </cell>
          <cell r="B21">
            <v>106.296</v>
          </cell>
          <cell r="C21">
            <v>0.02943141869316368</v>
          </cell>
          <cell r="D21">
            <v>1.0218540678859034</v>
          </cell>
          <cell r="E21">
            <v>1.0503677090389099</v>
          </cell>
        </row>
        <row r="22">
          <cell r="A22">
            <v>2008</v>
          </cell>
          <cell r="B22">
            <v>108.619</v>
          </cell>
          <cell r="C22">
            <v>0.021854067885903383</v>
          </cell>
          <cell r="D22">
            <v>1</v>
          </cell>
          <cell r="E22">
            <v>1.0279038289801967</v>
          </cell>
        </row>
        <row r="23">
          <cell r="A23">
            <v>2009</v>
          </cell>
          <cell r="B23">
            <v>109.615</v>
          </cell>
          <cell r="C23">
            <v>0.0091696664487797</v>
          </cell>
          <cell r="D23">
            <v>0.9909136523286047</v>
          </cell>
          <cell r="E23">
            <v>1.018563937417324</v>
          </cell>
        </row>
        <row r="24">
          <cell r="A24">
            <v>2010</v>
          </cell>
          <cell r="B24">
            <v>110.654</v>
          </cell>
          <cell r="C24">
            <v>0.009478629749578138</v>
          </cell>
          <cell r="D24">
            <v>0.9816093408281671</v>
          </cell>
          <cell r="E24">
            <v>1.009</v>
          </cell>
        </row>
        <row r="25">
          <cell r="A25">
            <v>2011</v>
          </cell>
          <cell r="B25">
            <v>111.64988599999998</v>
          </cell>
          <cell r="C25">
            <v>0.009</v>
          </cell>
          <cell r="D25">
            <v>0.9728536579070042</v>
          </cell>
          <cell r="E25">
            <v>1</v>
          </cell>
        </row>
        <row r="26">
          <cell r="A26">
            <v>2012</v>
          </cell>
          <cell r="B26">
            <v>113.88288371999998</v>
          </cell>
          <cell r="C26">
            <v>0.020000000000000018</v>
          </cell>
          <cell r="D26">
            <v>0.953778095987259</v>
          </cell>
          <cell r="E26">
            <v>0.9803921568627451</v>
          </cell>
        </row>
        <row r="27">
          <cell r="A27">
            <v>2013</v>
          </cell>
          <cell r="B27">
            <v>116.16054139439998</v>
          </cell>
          <cell r="C27">
            <v>0.020000000000000018</v>
          </cell>
          <cell r="D27">
            <v>0.9350765646933912</v>
          </cell>
          <cell r="E27">
            <v>0.9611687812379853</v>
          </cell>
        </row>
        <row r="28">
          <cell r="A28">
            <v>2014</v>
          </cell>
          <cell r="B28">
            <v>118.48375222228799</v>
          </cell>
          <cell r="C28">
            <v>0.020000000000000018</v>
          </cell>
          <cell r="D28">
            <v>0.9167417300915599</v>
          </cell>
          <cell r="E28">
            <v>0.9423223345470444</v>
          </cell>
        </row>
        <row r="29">
          <cell r="A29">
            <v>2015</v>
          </cell>
          <cell r="B29">
            <v>120.85342726673375</v>
          </cell>
          <cell r="C29">
            <v>0.020000000000000018</v>
          </cell>
          <cell r="D29">
            <v>0.8987664020505489</v>
          </cell>
          <cell r="E29">
            <v>0.9238454260265142</v>
          </cell>
        </row>
        <row r="30">
          <cell r="A30">
            <v>2016</v>
          </cell>
          <cell r="B30">
            <v>123.27049581206842</v>
          </cell>
          <cell r="C30">
            <v>0.020000000000000018</v>
          </cell>
          <cell r="D30">
            <v>0.8811435314221069</v>
          </cell>
          <cell r="E30">
            <v>0.9057308098299158</v>
          </cell>
        </row>
        <row r="31">
          <cell r="A31">
            <v>2017</v>
          </cell>
          <cell r="B31">
            <v>125.73590572830979</v>
          </cell>
          <cell r="C31">
            <v>0.020000000000000018</v>
          </cell>
          <cell r="D31">
            <v>0.8638662072765754</v>
          </cell>
          <cell r="E31">
            <v>0.887971382186192</v>
          </cell>
        </row>
        <row r="32">
          <cell r="A32">
            <v>2018</v>
          </cell>
          <cell r="B32">
            <v>128.250623842876</v>
          </cell>
          <cell r="C32">
            <v>0.020000000000000018</v>
          </cell>
          <cell r="D32">
            <v>0.8469276541927209</v>
          </cell>
          <cell r="E32">
            <v>0.8705601786139137</v>
          </cell>
        </row>
        <row r="33">
          <cell r="A33">
            <v>2019</v>
          </cell>
          <cell r="B33">
            <v>130.81563631973353</v>
          </cell>
          <cell r="C33">
            <v>0.020000000000000018</v>
          </cell>
          <cell r="D33">
            <v>0.8303212296007066</v>
          </cell>
          <cell r="E33">
            <v>0.8534903711901114</v>
          </cell>
        </row>
        <row r="34">
          <cell r="A34">
            <v>2020</v>
          </cell>
          <cell r="B34">
            <v>133.4319490461282</v>
          </cell>
          <cell r="C34">
            <v>0.020000000000000018</v>
          </cell>
          <cell r="D34">
            <v>0.8140404211771632</v>
          </cell>
          <cell r="E34">
            <v>0.8367552658726581</v>
          </cell>
        </row>
        <row r="35">
          <cell r="A35">
            <v>2021</v>
          </cell>
          <cell r="B35">
            <v>136.10058802705078</v>
          </cell>
          <cell r="C35">
            <v>0.020000000000000018</v>
          </cell>
          <cell r="D35">
            <v>0.7980788442913366</v>
          </cell>
          <cell r="E35">
            <v>0.820348299875155</v>
          </cell>
        </row>
        <row r="36">
          <cell r="A36">
            <v>2022</v>
          </cell>
          <cell r="B36">
            <v>138.8225997875918</v>
          </cell>
          <cell r="C36">
            <v>0.020000000000000018</v>
          </cell>
          <cell r="D36">
            <v>0.7824302395013103</v>
          </cell>
          <cell r="E36">
            <v>0.8042630390932892</v>
          </cell>
        </row>
        <row r="37">
          <cell r="A37">
            <v>2023</v>
          </cell>
          <cell r="B37">
            <v>141.59905178334364</v>
          </cell>
          <cell r="C37">
            <v>0.020000000000000018</v>
          </cell>
          <cell r="D37">
            <v>0.7670884700993238</v>
          </cell>
          <cell r="E37">
            <v>0.788493175581656</v>
          </cell>
        </row>
        <row r="38">
          <cell r="A38">
            <v>2024</v>
          </cell>
          <cell r="B38">
            <v>144.4310328190105</v>
          </cell>
          <cell r="C38">
            <v>0.020000000000000018</v>
          </cell>
          <cell r="D38">
            <v>0.7520475197052194</v>
          </cell>
          <cell r="E38">
            <v>0.7730325250800549</v>
          </cell>
        </row>
        <row r="39">
          <cell r="A39">
            <v>2025</v>
          </cell>
          <cell r="B39">
            <v>147.31965347539074</v>
          </cell>
          <cell r="C39">
            <v>0.020000000000000018</v>
          </cell>
          <cell r="D39">
            <v>0.7373014899070778</v>
          </cell>
          <cell r="E39">
            <v>0.757875024588289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etail Comparison"/>
      <sheetName val="Chart Crude Exhibit 1-15"/>
      <sheetName val="Crude Oil Forecast Attachments"/>
      <sheetName val="Other Res Fuels Att 9 a"/>
      <sheetName val="Crude Oil_NE Elec fuels"/>
      <sheetName val="AEO 2010 Mix by Sector"/>
      <sheetName val="Retail Prices NE per aeo2010"/>
      <sheetName val="MA Product Prices"/>
      <sheetName val="Conversion"/>
      <sheetName val="AEO2013ER Table12"/>
      <sheetName val="AEO2012 Table 12"/>
      <sheetName val="AEO2011 Table12"/>
      <sheetName val="aeo2010 Table 12"/>
      <sheetName val="aeo2010 Table 3"/>
      <sheetName val="aeo2010 sup table 11"/>
      <sheetName val="aeo2009T12"/>
      <sheetName val="aeo2009T3"/>
      <sheetName val="aeo2009TS11"/>
      <sheetName val="aeo2008T12"/>
      <sheetName val="AEO2008TS11"/>
      <sheetName val="aeo2007T12"/>
      <sheetName val="aeo2007TS11"/>
      <sheetName val="aeo2006T12"/>
      <sheetName val="aeo2006TS11"/>
      <sheetName val="aeo2005TS11"/>
      <sheetName val="aeo2004TS11"/>
      <sheetName val="aeo2003TS11"/>
      <sheetName val="NYMEX 20110318 Settlement"/>
      <sheetName val="EIA HIST WTI"/>
    </sheetNames>
    <sheetDataSet>
      <sheetData sheetId="3">
        <row r="2">
          <cell r="B2">
            <v>0.02</v>
          </cell>
        </row>
        <row r="30">
          <cell r="B30">
            <v>5</v>
          </cell>
        </row>
        <row r="31">
          <cell r="B31">
            <v>10</v>
          </cell>
        </row>
        <row r="32">
          <cell r="B32">
            <v>15</v>
          </cell>
        </row>
      </sheetData>
      <sheetData sheetId="5">
        <row r="3">
          <cell r="B3">
            <v>1.0279038289801967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ummary"/>
      <sheetName val="Deflator"/>
      <sheetName val="T-Bills - 30 year"/>
      <sheetName val="BEA IPD"/>
      <sheetName val="AEO 2012 Ref"/>
      <sheetName val="AEO 2103 ER"/>
      <sheetName val="Raw Data"/>
    </sheetNames>
    <sheetDataSet>
      <sheetData sheetId="1">
        <row r="10">
          <cell r="E10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ysClr val="window" lastClr="FFFFFF"/>
      </a:lt1>
      <a:dk2>
        <a:srgbClr val="205867"/>
      </a:dk2>
      <a:lt2>
        <a:srgbClr val="B7DEE8"/>
      </a:lt2>
      <a:accent1>
        <a:srgbClr val="205867"/>
      </a:accent1>
      <a:accent2>
        <a:srgbClr val="FFCC00"/>
      </a:accent2>
      <a:accent3>
        <a:srgbClr val="B7DEE8"/>
      </a:accent3>
      <a:accent4>
        <a:srgbClr val="FFFF99"/>
      </a:accent4>
      <a:accent5>
        <a:srgbClr val="31869B"/>
      </a:accent5>
      <a:accent6>
        <a:srgbClr val="FFCC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C32"/>
  <sheetViews>
    <sheetView tabSelected="1" zoomScale="85" zoomScaleNormal="85" zoomScalePageLayoutView="0" workbookViewId="0" topLeftCell="A4">
      <selection activeCell="C21" sqref="C21"/>
    </sheetView>
  </sheetViews>
  <sheetFormatPr defaultColWidth="9.140625" defaultRowHeight="12.75"/>
  <cols>
    <col min="1" max="1" width="2.7109375" style="1" customWidth="1"/>
    <col min="2" max="2" width="16.421875" style="1" customWidth="1"/>
    <col min="3" max="3" width="57.28125" style="1" bestFit="1" customWidth="1"/>
    <col min="4" max="16384" width="9.140625" style="1" customWidth="1"/>
  </cols>
  <sheetData>
    <row r="2" spans="2:3" ht="15">
      <c r="B2" s="2" t="s">
        <v>0</v>
      </c>
      <c r="C2" s="3" t="s">
        <v>74</v>
      </c>
    </row>
    <row r="3" spans="2:3" ht="15">
      <c r="B3" s="2" t="s">
        <v>5</v>
      </c>
      <c r="C3" s="3" t="s">
        <v>75</v>
      </c>
    </row>
    <row r="4" spans="2:3" ht="14.25">
      <c r="B4" s="2"/>
      <c r="C4" s="4"/>
    </row>
    <row r="5" spans="2:3" ht="14.25">
      <c r="B5" s="5" t="s">
        <v>18</v>
      </c>
      <c r="C5" s="152">
        <v>41466</v>
      </c>
    </row>
    <row r="6" spans="2:3" ht="14.25">
      <c r="B6" s="5" t="s">
        <v>3</v>
      </c>
      <c r="C6" s="4" t="s">
        <v>73</v>
      </c>
    </row>
    <row r="7" spans="2:3" ht="14.25">
      <c r="B7" s="5"/>
      <c r="C7" s="4"/>
    </row>
    <row r="8" spans="2:3" ht="14.25">
      <c r="B8" s="5" t="s">
        <v>16</v>
      </c>
      <c r="C8" s="152">
        <v>41513</v>
      </c>
    </row>
    <row r="9" spans="2:3" ht="14.25">
      <c r="B9" s="5" t="s">
        <v>17</v>
      </c>
      <c r="C9" s="4" t="s">
        <v>73</v>
      </c>
    </row>
    <row r="10" spans="2:3" ht="14.25">
      <c r="B10" s="5" t="s">
        <v>15</v>
      </c>
      <c r="C10" s="4" t="s">
        <v>96</v>
      </c>
    </row>
    <row r="11" spans="2:3" ht="14.25">
      <c r="B11" s="6"/>
      <c r="C11" s="4"/>
    </row>
    <row r="12" spans="2:3" ht="14.25">
      <c r="B12" s="7" t="s">
        <v>1</v>
      </c>
      <c r="C12" s="8" t="s">
        <v>2</v>
      </c>
    </row>
    <row r="13" spans="2:3" ht="14.25">
      <c r="B13" s="13" t="s">
        <v>19</v>
      </c>
      <c r="C13" s="4" t="s">
        <v>20</v>
      </c>
    </row>
    <row r="14" spans="2:3" ht="14.25">
      <c r="B14" s="13" t="s">
        <v>70</v>
      </c>
      <c r="C14" s="4" t="s">
        <v>103</v>
      </c>
    </row>
    <row r="15" spans="2:3" ht="14.25">
      <c r="B15" s="13" t="s">
        <v>71</v>
      </c>
      <c r="C15" s="4" t="s">
        <v>104</v>
      </c>
    </row>
    <row r="16" spans="2:3" ht="14.25">
      <c r="B16" s="13" t="s">
        <v>72</v>
      </c>
      <c r="C16" s="4" t="s">
        <v>105</v>
      </c>
    </row>
    <row r="17" spans="2:3" ht="14.25">
      <c r="B17" s="13" t="s">
        <v>92</v>
      </c>
      <c r="C17" s="4" t="s">
        <v>93</v>
      </c>
    </row>
    <row r="18" spans="2:3" ht="14.25">
      <c r="B18" s="13"/>
      <c r="C18" s="4"/>
    </row>
    <row r="19" spans="2:3" ht="14.25">
      <c r="B19" s="13"/>
      <c r="C19" s="4"/>
    </row>
    <row r="20" spans="2:3" ht="14.25">
      <c r="B20" s="13"/>
      <c r="C20" s="4"/>
    </row>
    <row r="21" spans="2:3" ht="14.25">
      <c r="B21" s="13"/>
      <c r="C21" s="4"/>
    </row>
    <row r="22" spans="2:3" ht="14.25">
      <c r="B22" s="7" t="s">
        <v>4</v>
      </c>
      <c r="C22" s="10"/>
    </row>
    <row r="23" spans="2:3" ht="14.25">
      <c r="B23" s="9"/>
      <c r="C23" s="6"/>
    </row>
    <row r="24" spans="2:3" ht="14.25">
      <c r="B24" s="9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7" t="s">
        <v>6</v>
      </c>
      <c r="C28" s="6"/>
    </row>
    <row r="29" spans="2:3" ht="14.25">
      <c r="B29" s="11" t="s">
        <v>7</v>
      </c>
      <c r="C29" s="12" t="s">
        <v>10</v>
      </c>
    </row>
    <row r="30" spans="2:3" ht="14.25">
      <c r="B30" s="11" t="s">
        <v>8</v>
      </c>
      <c r="C30" s="12" t="s">
        <v>11</v>
      </c>
    </row>
    <row r="31" spans="2:3" ht="14.25">
      <c r="B31" s="11" t="s">
        <v>9</v>
      </c>
      <c r="C31" s="12" t="s">
        <v>12</v>
      </c>
    </row>
    <row r="32" spans="2:3" ht="14.25">
      <c r="B32" s="11" t="s">
        <v>13</v>
      </c>
      <c r="C32" s="12" t="s">
        <v>14</v>
      </c>
    </row>
  </sheetData>
  <sheetProtection/>
  <printOptions gridLines="1"/>
  <pageMargins left="0.5" right="0.5" top="0.5" bottom="0.5" header="0.25" footer="0.25"/>
  <pageSetup fitToHeight="1" fitToWidth="1" horizontalDpi="600" verticalDpi="600" orientation="portrait" r:id="rId2"/>
  <headerFooter alignWithMargins="0">
    <oddHeader>&amp;C&amp;A</oddHeader>
    <oddFooter>&amp;L&amp;F&amp;CPage &amp;P of &amp;N&amp;R&amp;T   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T62"/>
  <sheetViews>
    <sheetView view="pageBreakPreview" zoomScale="60" zoomScalePageLayoutView="0" workbookViewId="0" topLeftCell="A1">
      <selection activeCell="AE38" sqref="AE38"/>
    </sheetView>
  </sheetViews>
  <sheetFormatPr defaultColWidth="9.140625" defaultRowHeight="12.75"/>
  <cols>
    <col min="1" max="1" width="9.140625" style="14" customWidth="1"/>
    <col min="2" max="2" width="0.9921875" style="14" customWidth="1"/>
    <col min="3" max="3" width="12.7109375" style="14" customWidth="1"/>
    <col min="4" max="4" width="1.7109375" style="14" customWidth="1"/>
    <col min="5" max="5" width="14.28125" style="14" customWidth="1"/>
    <col min="6" max="6" width="2.140625" style="14" customWidth="1"/>
    <col min="7" max="7" width="11.421875" style="14" customWidth="1"/>
    <col min="8" max="8" width="10.7109375" style="14" customWidth="1"/>
    <col min="9" max="9" width="11.7109375" style="14" customWidth="1"/>
    <col min="10" max="10" width="2.421875" style="14" customWidth="1"/>
    <col min="11" max="11" width="12.8515625" style="14" customWidth="1"/>
    <col min="12" max="12" width="10.7109375" style="14" customWidth="1"/>
    <col min="13" max="13" width="13.140625" style="14" customWidth="1"/>
    <col min="14" max="14" width="2.140625" style="14" customWidth="1"/>
    <col min="15" max="16" width="9.7109375" style="14" customWidth="1"/>
    <col min="17" max="17" width="11.140625" style="14" customWidth="1"/>
    <col min="18" max="18" width="9.7109375" style="14" customWidth="1"/>
    <col min="19" max="19" width="10.7109375" style="14" customWidth="1"/>
    <col min="20" max="16384" width="9.140625" style="14" customWidth="1"/>
  </cols>
  <sheetData>
    <row r="1" ht="12.75">
      <c r="C1" s="14" t="s">
        <v>101</v>
      </c>
    </row>
    <row r="2" spans="1:20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19" ht="12.75">
      <c r="A3" s="20"/>
      <c r="B3" s="39"/>
      <c r="C3" s="62"/>
      <c r="D3" s="61"/>
      <c r="E3" s="176" t="s">
        <v>40</v>
      </c>
      <c r="F3" s="176"/>
      <c r="G3" s="176"/>
      <c r="H3" s="176"/>
      <c r="I3" s="176"/>
      <c r="J3" s="176"/>
      <c r="K3" s="176"/>
      <c r="L3" s="176"/>
      <c r="M3" s="176"/>
      <c r="N3" s="61"/>
      <c r="O3" s="176" t="s">
        <v>39</v>
      </c>
      <c r="P3" s="176"/>
      <c r="Q3" s="176"/>
      <c r="R3" s="176"/>
      <c r="S3" s="176"/>
    </row>
    <row r="4" spans="1:19" ht="12.75" customHeight="1">
      <c r="A4" s="20"/>
      <c r="B4" s="39"/>
      <c r="C4" s="60"/>
      <c r="D4" s="20"/>
      <c r="E4" s="59" t="s">
        <v>37</v>
      </c>
      <c r="F4" s="58"/>
      <c r="G4" s="173" t="s">
        <v>38</v>
      </c>
      <c r="H4" s="174"/>
      <c r="I4" s="175"/>
      <c r="J4" s="37"/>
      <c r="K4" s="176" t="s">
        <v>36</v>
      </c>
      <c r="L4" s="176"/>
      <c r="M4" s="176"/>
      <c r="N4" s="57"/>
      <c r="O4" s="177" t="s">
        <v>37</v>
      </c>
      <c r="P4" s="177"/>
      <c r="Q4" s="177"/>
      <c r="R4" s="177"/>
      <c r="S4" s="50" t="s">
        <v>36</v>
      </c>
    </row>
    <row r="5" spans="1:19" ht="41.25" customHeight="1">
      <c r="A5" s="20"/>
      <c r="B5" s="39"/>
      <c r="C5" s="38" t="s">
        <v>35</v>
      </c>
      <c r="D5" s="37"/>
      <c r="E5" s="51" t="s">
        <v>34</v>
      </c>
      <c r="F5" s="54"/>
      <c r="G5" s="56" t="s">
        <v>34</v>
      </c>
      <c r="H5" s="54" t="s">
        <v>33</v>
      </c>
      <c r="I5" s="55" t="s">
        <v>32</v>
      </c>
      <c r="J5" s="54"/>
      <c r="K5" s="51" t="s">
        <v>34</v>
      </c>
      <c r="L5" s="51" t="s">
        <v>33</v>
      </c>
      <c r="M5" s="51" t="s">
        <v>32</v>
      </c>
      <c r="N5" s="53"/>
      <c r="O5" s="52" t="s">
        <v>31</v>
      </c>
      <c r="P5" s="50" t="s">
        <v>30</v>
      </c>
      <c r="Q5" s="51" t="s">
        <v>28</v>
      </c>
      <c r="R5" s="50" t="s">
        <v>29</v>
      </c>
      <c r="S5" s="50" t="s">
        <v>28</v>
      </c>
    </row>
    <row r="6" spans="1:19" ht="12.75">
      <c r="A6" s="20"/>
      <c r="B6" s="39"/>
      <c r="C6" s="38"/>
      <c r="D6" s="37"/>
      <c r="E6" s="49" t="s">
        <v>27</v>
      </c>
      <c r="F6" s="46"/>
      <c r="G6" s="49" t="s">
        <v>27</v>
      </c>
      <c r="H6" s="49" t="s">
        <v>27</v>
      </c>
      <c r="I6" s="49" t="s">
        <v>27</v>
      </c>
      <c r="J6" s="46"/>
      <c r="K6" s="49" t="s">
        <v>27</v>
      </c>
      <c r="L6" s="49" t="s">
        <v>27</v>
      </c>
      <c r="M6" s="49" t="s">
        <v>27</v>
      </c>
      <c r="N6" s="20"/>
      <c r="O6" s="49" t="s">
        <v>27</v>
      </c>
      <c r="P6" s="49" t="s">
        <v>27</v>
      </c>
      <c r="Q6" s="49" t="s">
        <v>27</v>
      </c>
      <c r="R6" s="49" t="s">
        <v>27</v>
      </c>
      <c r="S6" s="49" t="s">
        <v>27</v>
      </c>
    </row>
    <row r="7" spans="1:19" ht="12.75">
      <c r="A7" s="20"/>
      <c r="B7" s="39"/>
      <c r="C7" s="38"/>
      <c r="D7" s="37"/>
      <c r="E7" s="38" t="s">
        <v>26</v>
      </c>
      <c r="F7" s="46"/>
      <c r="G7" s="38" t="s">
        <v>26</v>
      </c>
      <c r="H7" s="38" t="s">
        <v>26</v>
      </c>
      <c r="I7" s="38" t="s">
        <v>26</v>
      </c>
      <c r="J7" s="37"/>
      <c r="K7" s="38" t="s">
        <v>26</v>
      </c>
      <c r="L7" s="38" t="s">
        <v>26</v>
      </c>
      <c r="M7" s="38" t="s">
        <v>26</v>
      </c>
      <c r="N7" s="20"/>
      <c r="O7" s="38" t="s">
        <v>26</v>
      </c>
      <c r="P7" s="38" t="s">
        <v>26</v>
      </c>
      <c r="Q7" s="38" t="s">
        <v>26</v>
      </c>
      <c r="R7" s="38" t="s">
        <v>26</v>
      </c>
      <c r="S7" s="38" t="s">
        <v>26</v>
      </c>
    </row>
    <row r="8" spans="1:19" ht="12.75">
      <c r="A8" s="20"/>
      <c r="B8" s="39"/>
      <c r="C8" s="48"/>
      <c r="D8" s="37"/>
      <c r="E8" s="47"/>
      <c r="F8" s="46"/>
      <c r="G8" s="46"/>
      <c r="H8" s="46"/>
      <c r="I8" s="45"/>
      <c r="J8" s="44"/>
      <c r="K8" s="44"/>
      <c r="L8" s="30"/>
      <c r="M8" s="43"/>
      <c r="N8" s="30"/>
      <c r="O8" s="42"/>
      <c r="P8" s="42"/>
      <c r="Q8" s="42"/>
      <c r="R8" s="42"/>
      <c r="S8" s="41"/>
    </row>
    <row r="9" spans="1:19" ht="12.75">
      <c r="A9" s="20"/>
      <c r="B9" s="39"/>
      <c r="C9" s="38">
        <v>2013</v>
      </c>
      <c r="D9" s="37"/>
      <c r="E9" s="36">
        <v>27.015966561664655</v>
      </c>
      <c r="F9" s="35"/>
      <c r="G9" s="25">
        <v>26.699226444684477</v>
      </c>
      <c r="H9" s="25">
        <v>19.805499006050873</v>
      </c>
      <c r="I9" s="25">
        <v>25.564536763660506</v>
      </c>
      <c r="J9" s="34"/>
      <c r="K9" s="25">
        <v>26.8110187020264</v>
      </c>
      <c r="L9" s="25">
        <v>19.376968760415807</v>
      </c>
      <c r="M9" s="25">
        <v>24.118421320478408</v>
      </c>
      <c r="N9" s="30"/>
      <c r="O9" s="25">
        <v>9.790040270274702</v>
      </c>
      <c r="P9" s="25">
        <v>16.316733783791165</v>
      </c>
      <c r="Q9" s="25">
        <v>29.68054347518684</v>
      </c>
      <c r="R9" s="25">
        <v>27.94285224525974</v>
      </c>
      <c r="S9" s="25">
        <v>26.881802622756574</v>
      </c>
    </row>
    <row r="10" spans="1:19" ht="12.75">
      <c r="A10" s="20"/>
      <c r="B10" s="39"/>
      <c r="C10" s="38">
        <v>2014</v>
      </c>
      <c r="D10" s="37"/>
      <c r="E10" s="36">
        <v>24.90070953497022</v>
      </c>
      <c r="F10" s="35"/>
      <c r="G10" s="25">
        <v>23.66106300725083</v>
      </c>
      <c r="H10" s="25">
        <v>13.93370504302937</v>
      </c>
      <c r="I10" s="25">
        <v>21.86777429092387</v>
      </c>
      <c r="J10" s="34"/>
      <c r="K10" s="25">
        <v>23.000389271822243</v>
      </c>
      <c r="L10" s="25">
        <v>13.93370504302937</v>
      </c>
      <c r="M10" s="25">
        <v>19.6479851968294</v>
      </c>
      <c r="N10" s="30"/>
      <c r="O10" s="25">
        <v>9.02351387463187</v>
      </c>
      <c r="P10" s="25">
        <v>15.039189791053113</v>
      </c>
      <c r="Q10" s="25">
        <v>27.35665926402241</v>
      </c>
      <c r="R10" s="25">
        <v>25.807806366973153</v>
      </c>
      <c r="S10" s="25">
        <v>23.061112728438115</v>
      </c>
    </row>
    <row r="11" spans="1:19" ht="12.75">
      <c r="A11" s="20"/>
      <c r="B11" s="39"/>
      <c r="C11" s="38">
        <v>2015</v>
      </c>
      <c r="D11" s="37"/>
      <c r="E11" s="36">
        <v>24.663000671470424</v>
      </c>
      <c r="F11" s="35"/>
      <c r="G11" s="25">
        <v>23.504899247768773</v>
      </c>
      <c r="H11" s="25">
        <v>13.795502505100393</v>
      </c>
      <c r="I11" s="25">
        <v>21.779384944016357</v>
      </c>
      <c r="J11" s="34"/>
      <c r="K11" s="25">
        <v>22.901617823452025</v>
      </c>
      <c r="L11" s="25">
        <v>13.795502505100393</v>
      </c>
      <c r="M11" s="25">
        <v>19.570936167327446</v>
      </c>
      <c r="N11" s="30"/>
      <c r="O11" s="25">
        <v>8.937372986762751</v>
      </c>
      <c r="P11" s="25">
        <v>14.895621644604583</v>
      </c>
      <c r="Q11" s="25">
        <v>27.095505244548818</v>
      </c>
      <c r="R11" s="25">
        <v>24.834030696130835</v>
      </c>
      <c r="S11" s="25">
        <v>22.962080513013518</v>
      </c>
    </row>
    <row r="12" spans="1:19" ht="12.75">
      <c r="A12" s="20"/>
      <c r="B12" s="40"/>
      <c r="C12" s="38">
        <v>2016</v>
      </c>
      <c r="D12" s="37"/>
      <c r="E12" s="36">
        <v>25.761673939976603</v>
      </c>
      <c r="F12" s="35"/>
      <c r="G12" s="25">
        <v>24.58216660763949</v>
      </c>
      <c r="H12" s="25">
        <v>14.499810667342805</v>
      </c>
      <c r="I12" s="25">
        <v>22.782145512666695</v>
      </c>
      <c r="J12" s="34"/>
      <c r="K12" s="25">
        <v>23.970339524507406</v>
      </c>
      <c r="L12" s="25">
        <v>14.499810667342805</v>
      </c>
      <c r="M12" s="25">
        <v>20.497718402739018</v>
      </c>
      <c r="N12" s="30"/>
      <c r="O12" s="25">
        <v>9.335509974310424</v>
      </c>
      <c r="P12" s="25">
        <v>15.55918329051737</v>
      </c>
      <c r="Q12" s="25">
        <v>28.302540337536954</v>
      </c>
      <c r="R12" s="25">
        <v>25.66765434934169</v>
      </c>
      <c r="S12" s="25">
        <v>24.03362375222121</v>
      </c>
    </row>
    <row r="13" spans="1:19" ht="12.75">
      <c r="A13" s="20"/>
      <c r="B13" s="39"/>
      <c r="C13" s="38">
        <v>2017</v>
      </c>
      <c r="D13" s="37"/>
      <c r="E13" s="36">
        <v>26.454987736597047</v>
      </c>
      <c r="F13" s="35"/>
      <c r="G13" s="25">
        <v>25.304081213724537</v>
      </c>
      <c r="H13" s="25">
        <v>14.81095461134193</v>
      </c>
      <c r="I13" s="25">
        <v>23.407206737638774</v>
      </c>
      <c r="J13" s="34"/>
      <c r="K13" s="25">
        <v>24.715466715039874</v>
      </c>
      <c r="L13" s="25">
        <v>14.81095461134193</v>
      </c>
      <c r="M13" s="25">
        <v>21.025492881504512</v>
      </c>
      <c r="N13" s="30"/>
      <c r="O13" s="25">
        <v>9.586752881846543</v>
      </c>
      <c r="P13" s="25">
        <v>15.977921469744235</v>
      </c>
      <c r="Q13" s="25">
        <v>29.06423547198903</v>
      </c>
      <c r="R13" s="25">
        <v>26.7512945600745</v>
      </c>
      <c r="S13" s="25">
        <v>24.780718157225262</v>
      </c>
    </row>
    <row r="14" spans="1:19" ht="12.75">
      <c r="A14" s="20"/>
      <c r="B14" s="39"/>
      <c r="C14" s="38">
        <v>2018</v>
      </c>
      <c r="D14" s="37"/>
      <c r="E14" s="36">
        <v>26.81174771434491</v>
      </c>
      <c r="F14" s="35"/>
      <c r="G14" s="25">
        <v>25.710438481618926</v>
      </c>
      <c r="H14" s="25">
        <v>15.28978520662069</v>
      </c>
      <c r="I14" s="25">
        <v>23.818567791792134</v>
      </c>
      <c r="J14" s="34"/>
      <c r="K14" s="25">
        <v>25.158105586680634</v>
      </c>
      <c r="L14" s="25">
        <v>15.28978520662069</v>
      </c>
      <c r="M14" s="25">
        <v>21.465812999188678</v>
      </c>
      <c r="N14" s="30"/>
      <c r="O14" s="25">
        <v>9.716035487412467</v>
      </c>
      <c r="P14" s="25">
        <v>16.193392479020776</v>
      </c>
      <c r="Q14" s="25">
        <v>29.4561825824351</v>
      </c>
      <c r="R14" s="25">
        <v>27.29021052435263</v>
      </c>
      <c r="S14" s="25">
        <v>25.22452564223169</v>
      </c>
    </row>
    <row r="15" spans="1:19" ht="12.75">
      <c r="A15" s="20"/>
      <c r="B15" s="20"/>
      <c r="C15" s="38">
        <v>2019</v>
      </c>
      <c r="D15" s="37"/>
      <c r="E15" s="36">
        <v>27.23632688283096</v>
      </c>
      <c r="F15" s="35"/>
      <c r="G15" s="25">
        <v>26.180228377721043</v>
      </c>
      <c r="H15" s="25">
        <v>15.519117918999592</v>
      </c>
      <c r="I15" s="25">
        <v>24.220255679013448</v>
      </c>
      <c r="J15" s="34"/>
      <c r="K15" s="25">
        <v>25.660971362663837</v>
      </c>
      <c r="L15" s="25">
        <v>15.519117918999592</v>
      </c>
      <c r="M15" s="25">
        <v>21.847438361619428</v>
      </c>
      <c r="N15" s="30"/>
      <c r="O15" s="25">
        <v>9.869894397028396</v>
      </c>
      <c r="P15" s="25">
        <v>16.449823995047325</v>
      </c>
      <c r="Q15" s="25">
        <v>29.92263787064939</v>
      </c>
      <c r="R15" s="25">
        <v>27.797158096981576</v>
      </c>
      <c r="S15" s="25">
        <v>25.728719036968236</v>
      </c>
    </row>
    <row r="16" spans="1:19" ht="12.75">
      <c r="A16" s="20"/>
      <c r="B16" s="20"/>
      <c r="C16" s="38">
        <v>2020</v>
      </c>
      <c r="D16" s="37"/>
      <c r="E16" s="36">
        <v>27.62391677085529</v>
      </c>
      <c r="F16" s="35"/>
      <c r="G16" s="25">
        <v>26.536434611352956</v>
      </c>
      <c r="H16" s="25">
        <v>15.926347127255667</v>
      </c>
      <c r="I16" s="25">
        <v>24.573174643646954</v>
      </c>
      <c r="J16" s="34"/>
      <c r="K16" s="25">
        <v>25.994216844472998</v>
      </c>
      <c r="L16" s="25">
        <v>15.926347127255667</v>
      </c>
      <c r="M16" s="25">
        <v>22.20073813276491</v>
      </c>
      <c r="N16" s="30"/>
      <c r="O16" s="25">
        <v>10.010349138984356</v>
      </c>
      <c r="P16" s="25">
        <v>16.68391523164059</v>
      </c>
      <c r="Q16" s="25">
        <v>30.34845563644322</v>
      </c>
      <c r="R16" s="25">
        <v>28.277892704211265</v>
      </c>
      <c r="S16" s="25">
        <v>26.062844322041506</v>
      </c>
    </row>
    <row r="17" spans="1:19" ht="12.75">
      <c r="A17" s="20"/>
      <c r="B17" s="20"/>
      <c r="C17" s="38">
        <v>2021</v>
      </c>
      <c r="D17" s="37"/>
      <c r="E17" s="36">
        <v>28.047928764864366</v>
      </c>
      <c r="F17" s="35"/>
      <c r="G17" s="25">
        <v>27.031880629424304</v>
      </c>
      <c r="H17" s="25">
        <v>16.278228784638756</v>
      </c>
      <c r="I17" s="25">
        <v>25.025051946138923</v>
      </c>
      <c r="J17" s="34"/>
      <c r="K17" s="25">
        <v>26.541924529696537</v>
      </c>
      <c r="L17" s="25">
        <v>16.278228784638756</v>
      </c>
      <c r="M17" s="25">
        <v>22.65364777715342</v>
      </c>
      <c r="N17" s="30"/>
      <c r="O17" s="25">
        <v>10.164002516032829</v>
      </c>
      <c r="P17" s="25">
        <v>16.940004193388045</v>
      </c>
      <c r="Q17" s="25">
        <v>30.814287809927066</v>
      </c>
      <c r="R17" s="25">
        <v>28.620586961551176</v>
      </c>
      <c r="S17" s="25">
        <v>26.61199801339428</v>
      </c>
    </row>
    <row r="18" spans="1:19" ht="12.75">
      <c r="A18" s="20"/>
      <c r="B18" s="20"/>
      <c r="C18" s="38">
        <v>2022</v>
      </c>
      <c r="D18" s="37"/>
      <c r="E18" s="36">
        <v>28.465964248219016</v>
      </c>
      <c r="F18" s="35"/>
      <c r="G18" s="25">
        <v>27.56191705885805</v>
      </c>
      <c r="H18" s="25">
        <v>16.645705157376828</v>
      </c>
      <c r="I18" s="25">
        <v>25.50782875349763</v>
      </c>
      <c r="J18" s="34"/>
      <c r="K18" s="25">
        <v>27.153897525511116</v>
      </c>
      <c r="L18" s="25">
        <v>16.645705157376828</v>
      </c>
      <c r="M18" s="25">
        <v>23.14571423108297</v>
      </c>
      <c r="N18" s="30"/>
      <c r="O18" s="25">
        <v>10.315490126409616</v>
      </c>
      <c r="P18" s="25">
        <v>17.192483544016024</v>
      </c>
      <c r="Q18" s="25">
        <v>31.273554011251306</v>
      </c>
      <c r="R18" s="25">
        <v>28.99835409014555</v>
      </c>
      <c r="S18" s="25">
        <v>27.225586682544744</v>
      </c>
    </row>
    <row r="19" spans="1:19" ht="12.75">
      <c r="A19" s="20"/>
      <c r="B19" s="20"/>
      <c r="C19" s="38">
        <v>2023</v>
      </c>
      <c r="D19" s="37"/>
      <c r="E19" s="36">
        <v>28.912328495386117</v>
      </c>
      <c r="F19" s="35"/>
      <c r="G19" s="25">
        <v>27.975308736613457</v>
      </c>
      <c r="H19" s="25">
        <v>17.02294643568199</v>
      </c>
      <c r="I19" s="25">
        <v>25.89899790422526</v>
      </c>
      <c r="J19" s="34"/>
      <c r="K19" s="25">
        <v>27.54316414245371</v>
      </c>
      <c r="L19" s="25">
        <v>17.02294643568199</v>
      </c>
      <c r="M19" s="25">
        <v>23.529854068028307</v>
      </c>
      <c r="N19" s="30"/>
      <c r="O19" s="25">
        <v>10.477243508247808</v>
      </c>
      <c r="P19" s="25">
        <v>17.462072513746342</v>
      </c>
      <c r="Q19" s="25">
        <v>31.76394303411201</v>
      </c>
      <c r="R19" s="25">
        <v>29.32809528083288</v>
      </c>
      <c r="S19" s="25">
        <v>27.615881004464264</v>
      </c>
    </row>
    <row r="20" spans="1:19" ht="12.75">
      <c r="A20" s="20"/>
      <c r="B20" s="20"/>
      <c r="C20" s="38">
        <v>2024</v>
      </c>
      <c r="D20" s="37"/>
      <c r="E20" s="36">
        <v>29.36529428154747</v>
      </c>
      <c r="F20" s="35"/>
      <c r="G20" s="25">
        <v>28.405243519832872</v>
      </c>
      <c r="H20" s="25">
        <v>17.431352350184458</v>
      </c>
      <c r="I20" s="25">
        <v>26.311723691450965</v>
      </c>
      <c r="J20" s="34"/>
      <c r="K20" s="25">
        <v>27.956252087429093</v>
      </c>
      <c r="L20" s="25">
        <v>17.431352350184458</v>
      </c>
      <c r="M20" s="25">
        <v>23.955919346905652</v>
      </c>
      <c r="N20" s="30"/>
      <c r="O20" s="25">
        <v>10.641389154395773</v>
      </c>
      <c r="P20" s="25">
        <v>17.73564859065962</v>
      </c>
      <c r="Q20" s="25">
        <v>32.261584703835254</v>
      </c>
      <c r="R20" s="25">
        <v>29.62117881766525</v>
      </c>
      <c r="S20" s="25">
        <v>28.030059545238213</v>
      </c>
    </row>
    <row r="21" spans="1:19" ht="12.75">
      <c r="A21" s="20"/>
      <c r="B21" s="20"/>
      <c r="C21" s="38">
        <v>2025</v>
      </c>
      <c r="D21" s="37"/>
      <c r="E21" s="36">
        <v>29.856015911853444</v>
      </c>
      <c r="F21" s="35"/>
      <c r="G21" s="25">
        <v>28.876217353914242</v>
      </c>
      <c r="H21" s="25">
        <v>17.758965345202277</v>
      </c>
      <c r="I21" s="25">
        <v>26.738049466630603</v>
      </c>
      <c r="J21" s="34"/>
      <c r="K21" s="25">
        <v>28.412772786842293</v>
      </c>
      <c r="L21" s="25">
        <v>17.758965345202277</v>
      </c>
      <c r="M21" s="25">
        <v>24.39075966905249</v>
      </c>
      <c r="N21" s="30"/>
      <c r="O21" s="25">
        <v>10.819216755389602</v>
      </c>
      <c r="P21" s="25">
        <v>18.032027925649334</v>
      </c>
      <c r="Q21" s="25">
        <v>32.80070606561464</v>
      </c>
      <c r="R21" s="25">
        <v>29.89577287979022</v>
      </c>
      <c r="S21" s="25">
        <v>28.487785507508377</v>
      </c>
    </row>
    <row r="22" spans="1:19" ht="12.75">
      <c r="A22" s="20"/>
      <c r="B22" s="20"/>
      <c r="C22" s="38">
        <v>2026</v>
      </c>
      <c r="D22" s="37"/>
      <c r="E22" s="36">
        <v>30.300926580716173</v>
      </c>
      <c r="F22" s="35"/>
      <c r="G22" s="25">
        <v>29.293247626401694</v>
      </c>
      <c r="H22" s="25">
        <v>18.201603183738342</v>
      </c>
      <c r="I22" s="25">
        <v>27.149335773955407</v>
      </c>
      <c r="J22" s="34"/>
      <c r="K22" s="25">
        <v>28.809407506462033</v>
      </c>
      <c r="L22" s="25">
        <v>18.201603183738342</v>
      </c>
      <c r="M22" s="25">
        <v>24.82183137711697</v>
      </c>
      <c r="N22" s="30"/>
      <c r="O22" s="25">
        <v>10.98044338982813</v>
      </c>
      <c r="P22" s="25">
        <v>18.30073898304688</v>
      </c>
      <c r="Q22" s="25">
        <v>33.289498144166174</v>
      </c>
      <c r="R22" s="25">
        <v>30.17767305831072</v>
      </c>
      <c r="S22" s="25">
        <v>28.885467384674218</v>
      </c>
    </row>
    <row r="23" spans="1:19" ht="12.75">
      <c r="A23" s="20"/>
      <c r="B23" s="20"/>
      <c r="C23" s="38">
        <v>2027</v>
      </c>
      <c r="D23" s="37"/>
      <c r="E23" s="36">
        <v>30.749986198029752</v>
      </c>
      <c r="F23" s="35"/>
      <c r="G23" s="25">
        <v>29.708924531740085</v>
      </c>
      <c r="H23" s="25">
        <v>18.645008619062008</v>
      </c>
      <c r="I23" s="25">
        <v>27.560138260031867</v>
      </c>
      <c r="J23" s="34"/>
      <c r="K23" s="25">
        <v>29.20066801546392</v>
      </c>
      <c r="L23" s="25">
        <v>18.645008619062008</v>
      </c>
      <c r="M23" s="25">
        <v>25.257103449614714</v>
      </c>
      <c r="N23" s="30"/>
      <c r="O23" s="25">
        <v>11.14317351933208</v>
      </c>
      <c r="P23" s="25">
        <v>18.571955865553463</v>
      </c>
      <c r="Q23" s="25">
        <v>33.78284838074587</v>
      </c>
      <c r="R23" s="25">
        <v>30.41179111163194</v>
      </c>
      <c r="S23" s="25">
        <v>29.277760862738628</v>
      </c>
    </row>
    <row r="24" spans="1:19" ht="12.75">
      <c r="A24" s="20"/>
      <c r="B24" s="20"/>
      <c r="C24" s="38">
        <v>2028</v>
      </c>
      <c r="D24" s="37"/>
      <c r="E24" s="36">
        <v>31.215974268858186</v>
      </c>
      <c r="F24" s="35"/>
      <c r="G24" s="25">
        <v>30.141908006911315</v>
      </c>
      <c r="H24" s="25">
        <v>19.113670364838345</v>
      </c>
      <c r="I24" s="25">
        <v>27.9912194865839</v>
      </c>
      <c r="J24" s="34"/>
      <c r="K24" s="25">
        <v>29.60950990014723</v>
      </c>
      <c r="L24" s="25">
        <v>19.113670364838345</v>
      </c>
      <c r="M24" s="25">
        <v>25.69723110390724</v>
      </c>
      <c r="N24" s="30"/>
      <c r="O24" s="25">
        <v>11.31203817825387</v>
      </c>
      <c r="P24" s="25">
        <v>18.853396963756445</v>
      </c>
      <c r="Q24" s="25">
        <v>34.29479671928015</v>
      </c>
      <c r="R24" s="25">
        <v>30.637528619675937</v>
      </c>
      <c r="S24" s="25">
        <v>29.687682133172935</v>
      </c>
    </row>
    <row r="25" spans="1:19" ht="12.75">
      <c r="A25" s="20"/>
      <c r="B25" s="20"/>
      <c r="C25" s="38">
        <v>2029</v>
      </c>
      <c r="D25" s="37"/>
      <c r="E25" s="36">
        <v>31.692596584726786</v>
      </c>
      <c r="F25" s="35"/>
      <c r="G25" s="25">
        <v>30.630444999476435</v>
      </c>
      <c r="H25" s="25">
        <v>19.561272289026896</v>
      </c>
      <c r="I25" s="25">
        <v>28.44489833740749</v>
      </c>
      <c r="J25" s="34"/>
      <c r="K25" s="25">
        <v>30.084145296475544</v>
      </c>
      <c r="L25" s="25">
        <v>19.561272289026896</v>
      </c>
      <c r="M25" s="25">
        <v>26.164840201708266</v>
      </c>
      <c r="N25" s="30"/>
      <c r="O25" s="25">
        <v>11.484756472652649</v>
      </c>
      <c r="P25" s="25">
        <v>19.141260787754412</v>
      </c>
      <c r="Q25" s="25">
        <v>34.81842815534566</v>
      </c>
      <c r="R25" s="25">
        <v>30.970523381303007</v>
      </c>
      <c r="S25" s="25">
        <v>30.16357061707106</v>
      </c>
    </row>
    <row r="26" spans="1:19" ht="12.75">
      <c r="A26" s="20"/>
      <c r="B26" s="20"/>
      <c r="C26" s="38">
        <v>2030</v>
      </c>
      <c r="D26" s="37"/>
      <c r="E26" s="36">
        <v>32.176496226942064</v>
      </c>
      <c r="F26" s="35"/>
      <c r="G26" s="25">
        <v>31.126900150143882</v>
      </c>
      <c r="H26" s="25">
        <v>20.019356108043237</v>
      </c>
      <c r="I26" s="25">
        <v>28.905930369102077</v>
      </c>
      <c r="J26" s="34"/>
      <c r="K26" s="25">
        <v>30.566389017298505</v>
      </c>
      <c r="L26" s="25">
        <v>20.019356108043237</v>
      </c>
      <c r="M26" s="25">
        <v>26.640958320090622</v>
      </c>
      <c r="N26" s="30"/>
      <c r="O26" s="25">
        <v>11.660111923039583</v>
      </c>
      <c r="P26" s="25">
        <v>19.433519871732635</v>
      </c>
      <c r="Q26" s="25">
        <v>35.35005467833588</v>
      </c>
      <c r="R26" s="25">
        <v>31.30713741368287</v>
      </c>
      <c r="S26" s="25">
        <v>30.647087512243967</v>
      </c>
    </row>
    <row r="27" spans="1:19" ht="12.75">
      <c r="A27" s="20"/>
      <c r="B27" s="20"/>
      <c r="C27" s="38">
        <v>2031</v>
      </c>
      <c r="D27" s="37"/>
      <c r="E27" s="36">
        <v>32.66778430964406</v>
      </c>
      <c r="F27" s="35"/>
      <c r="G27" s="25">
        <v>31.631401795618324</v>
      </c>
      <c r="H27" s="25">
        <v>20.488167285799033</v>
      </c>
      <c r="I27" s="25">
        <v>29.37443476127857</v>
      </c>
      <c r="J27" s="34"/>
      <c r="K27" s="25">
        <v>31.05636302276081</v>
      </c>
      <c r="L27" s="25">
        <v>20.488167285799033</v>
      </c>
      <c r="M27" s="25">
        <v>27.1257402965705</v>
      </c>
      <c r="N27" s="30"/>
      <c r="O27" s="25">
        <v>11.838144794933331</v>
      </c>
      <c r="P27" s="25">
        <v>19.730241324888883</v>
      </c>
      <c r="Q27" s="25">
        <v>35.889798361546134</v>
      </c>
      <c r="R27" s="25">
        <v>31.64741005413338</v>
      </c>
      <c r="S27" s="25">
        <v>31.13835510082402</v>
      </c>
    </row>
    <row r="28" spans="1:19" ht="12.75">
      <c r="A28" s="20"/>
      <c r="B28" s="20"/>
      <c r="C28" s="38">
        <v>2032</v>
      </c>
      <c r="D28" s="37"/>
      <c r="E28" s="36">
        <v>33.16657364352341</v>
      </c>
      <c r="F28" s="35"/>
      <c r="G28" s="25">
        <v>32.14408035267274</v>
      </c>
      <c r="H28" s="25">
        <v>20.967957034454045</v>
      </c>
      <c r="I28" s="25">
        <v>29.85053262519896</v>
      </c>
      <c r="J28" s="34"/>
      <c r="K28" s="25">
        <v>31.55419122800749</v>
      </c>
      <c r="L28" s="25">
        <v>20.967957034454045</v>
      </c>
      <c r="M28" s="25">
        <v>27.61934378622179</v>
      </c>
      <c r="N28" s="30"/>
      <c r="O28" s="25">
        <v>12.01889596864819</v>
      </c>
      <c r="P28" s="25">
        <v>20.031493281080312</v>
      </c>
      <c r="Q28" s="25">
        <v>36.4377831421526</v>
      </c>
      <c r="R28" s="25">
        <v>31.99138106752388</v>
      </c>
      <c r="S28" s="25">
        <v>31.63749762510531</v>
      </c>
    </row>
    <row r="29" spans="1:19" ht="12.75">
      <c r="A29" s="20"/>
      <c r="B29" s="20"/>
      <c r="C29" s="38">
        <v>2033</v>
      </c>
      <c r="D29" s="37"/>
      <c r="E29" s="36">
        <v>33.67297876172511</v>
      </c>
      <c r="F29" s="35"/>
      <c r="G29" s="25">
        <v>32.665068351861954</v>
      </c>
      <c r="H29" s="25">
        <v>21.45898244902799</v>
      </c>
      <c r="I29" s="25">
        <v>30.33434703508429</v>
      </c>
      <c r="J29" s="34"/>
      <c r="K29" s="25">
        <v>32.05999953452223</v>
      </c>
      <c r="L29" s="25">
        <v>21.45898244902799</v>
      </c>
      <c r="M29" s="25">
        <v>28.121929312946804</v>
      </c>
      <c r="N29" s="30"/>
      <c r="O29" s="25">
        <v>12.20240694868112</v>
      </c>
      <c r="P29" s="25">
        <v>20.337344914468527</v>
      </c>
      <c r="Q29" s="25">
        <v>36.99413484967103</v>
      </c>
      <c r="R29" s="25">
        <v>32.339090650922174</v>
      </c>
      <c r="S29" s="25">
        <v>32.14464131896474</v>
      </c>
    </row>
    <row r="30" spans="1:19" ht="12.75">
      <c r="A30" s="20"/>
      <c r="B30" s="20"/>
      <c r="C30" s="38">
        <v>2034</v>
      </c>
      <c r="D30" s="37"/>
      <c r="E30" s="36">
        <v>34.18711594614798</v>
      </c>
      <c r="F30" s="35"/>
      <c r="G30" s="25">
        <v>33.19450047178262</v>
      </c>
      <c r="H30" s="25">
        <v>21.96150664516474</v>
      </c>
      <c r="I30" s="25">
        <v>30.82600305993012</v>
      </c>
      <c r="J30" s="34"/>
      <c r="K30" s="25">
        <v>32.57391586196802</v>
      </c>
      <c r="L30" s="25">
        <v>21.96150664516474</v>
      </c>
      <c r="M30" s="25">
        <v>28.633660321679955</v>
      </c>
      <c r="N30" s="30"/>
      <c r="O30" s="25">
        <v>12.388719873242106</v>
      </c>
      <c r="P30" s="25">
        <v>20.647866455403506</v>
      </c>
      <c r="Q30" s="25">
        <v>37.55898123485004</v>
      </c>
      <c r="R30" s="25">
        <v>32.69057943829206</v>
      </c>
      <c r="S30" s="25">
        <v>32.659914439786725</v>
      </c>
    </row>
    <row r="31" spans="3:19" ht="12.75">
      <c r="C31" s="38">
        <v>2035</v>
      </c>
      <c r="D31" s="37"/>
      <c r="E31" s="36">
        <v>34.70910325414551</v>
      </c>
      <c r="F31" s="35"/>
      <c r="G31" s="25">
        <v>33.73251357388842</v>
      </c>
      <c r="H31" s="25">
        <v>22.475798900122673</v>
      </c>
      <c r="I31" s="25">
        <v>31.325627795837626</v>
      </c>
      <c r="J31" s="34"/>
      <c r="K31" s="25">
        <v>33.09607018053826</v>
      </c>
      <c r="L31" s="25">
        <v>22.475798900122673</v>
      </c>
      <c r="M31" s="25">
        <v>29.154703231541397</v>
      </c>
      <c r="N31" s="30"/>
      <c r="O31" s="25">
        <v>12.577877523930033</v>
      </c>
      <c r="P31" s="25">
        <v>20.96312920655005</v>
      </c>
      <c r="Q31" s="25">
        <v>38.132451999005504</v>
      </c>
      <c r="R31" s="25">
        <v>33.04588850524186</v>
      </c>
      <c r="S31" s="25">
        <v>33.1834473008997</v>
      </c>
    </row>
    <row r="32" spans="3:19" ht="12.75">
      <c r="C32" s="38">
        <v>2036</v>
      </c>
      <c r="D32" s="37"/>
      <c r="E32" s="36">
        <v>35.23906054563447</v>
      </c>
      <c r="F32" s="35"/>
      <c r="G32" s="25">
        <v>34.27924673786964</v>
      </c>
      <c r="H32" s="25">
        <v>23.002134797066706</v>
      </c>
      <c r="I32" s="25">
        <v>31.83335039886872</v>
      </c>
      <c r="J32" s="34"/>
      <c r="K32" s="25">
        <v>33.6265945438264</v>
      </c>
      <c r="L32" s="25">
        <v>23.002134797066706</v>
      </c>
      <c r="M32" s="25">
        <v>29.685227489957896</v>
      </c>
      <c r="N32" s="30"/>
      <c r="O32" s="25">
        <v>12.769923335556287</v>
      </c>
      <c r="P32" s="25">
        <v>21.283205559260473</v>
      </c>
      <c r="Q32" s="25">
        <v>38.71467882380289</v>
      </c>
      <c r="R32" s="25">
        <v>33.405059373824606</v>
      </c>
      <c r="S32" s="25">
        <v>33.715372304532536</v>
      </c>
    </row>
    <row r="33" spans="3:19" ht="12.75">
      <c r="C33" s="38">
        <v>2037</v>
      </c>
      <c r="D33" s="37"/>
      <c r="E33" s="36">
        <v>35.77710951061744</v>
      </c>
      <c r="F33" s="35"/>
      <c r="G33" s="25">
        <v>34.83484129760609</v>
      </c>
      <c r="H33" s="25">
        <v>23.540796372739354</v>
      </c>
      <c r="I33" s="25">
        <v>32.349302118433684</v>
      </c>
      <c r="J33" s="34"/>
      <c r="K33" s="25">
        <v>34.16562312222246</v>
      </c>
      <c r="L33" s="25">
        <v>23.540796372739354</v>
      </c>
      <c r="M33" s="25">
        <v>30.225405627768506</v>
      </c>
      <c r="N33" s="30"/>
      <c r="O33" s="25">
        <v>12.964901406118361</v>
      </c>
      <c r="P33" s="25">
        <v>21.608169010197262</v>
      </c>
      <c r="Q33" s="25">
        <v>39.30579540149428</v>
      </c>
      <c r="R33" s="25">
        <v>33.76813401739037</v>
      </c>
      <c r="S33" s="25">
        <v>34.255823975299265</v>
      </c>
    </row>
    <row r="34" spans="3:19" ht="12.75" customHeight="1">
      <c r="C34" s="38">
        <v>2038</v>
      </c>
      <c r="D34" s="37"/>
      <c r="E34" s="36">
        <v>36.323373697125525</v>
      </c>
      <c r="F34" s="35"/>
      <c r="G34" s="25">
        <v>35.399440877702794</v>
      </c>
      <c r="H34" s="25">
        <v>24.092072268589934</v>
      </c>
      <c r="I34" s="25">
        <v>32.87361633121996</v>
      </c>
      <c r="J34" s="34"/>
      <c r="K34" s="25">
        <v>34.713292236844964</v>
      </c>
      <c r="L34" s="25">
        <v>24.092072268589934</v>
      </c>
      <c r="M34" s="25">
        <v>30.77541331533302</v>
      </c>
      <c r="N34" s="30"/>
      <c r="O34" s="25">
        <v>13.162856506925735</v>
      </c>
      <c r="P34" s="25">
        <v>21.93809417820955</v>
      </c>
      <c r="Q34" s="25">
        <v>39.90593746561711</v>
      </c>
      <c r="R34" s="25">
        <v>34.135154865491366</v>
      </c>
      <c r="S34" s="25">
        <v>34.80493899422054</v>
      </c>
    </row>
    <row r="35" spans="3:19" ht="12.75" customHeight="1">
      <c r="C35" s="38">
        <v>2039</v>
      </c>
      <c r="D35" s="37"/>
      <c r="E35" s="36">
        <v>36.87797853958774</v>
      </c>
      <c r="F35" s="35"/>
      <c r="G35" s="25">
        <v>35.97319143061783</v>
      </c>
      <c r="H35" s="25">
        <v>24.656257885442894</v>
      </c>
      <c r="I35" s="25">
        <v>33.406428575670816</v>
      </c>
      <c r="J35" s="34"/>
      <c r="K35" s="25">
        <v>35.26974039401671</v>
      </c>
      <c r="L35" s="25">
        <v>24.656257885442894</v>
      </c>
      <c r="M35" s="25">
        <v>31.335429419661413</v>
      </c>
      <c r="N35" s="30"/>
      <c r="O35" s="25">
        <v>13.363834092880365</v>
      </c>
      <c r="P35" s="25">
        <v>22.273056821467268</v>
      </c>
      <c r="Q35" s="25">
        <v>40.51524282216159</v>
      </c>
      <c r="R35" s="25">
        <v>34.5061648088403</v>
      </c>
      <c r="S35" s="25">
        <v>35.3628562332905</v>
      </c>
    </row>
    <row r="36" spans="3:19" ht="12.75">
      <c r="C36" s="38">
        <v>2040</v>
      </c>
      <c r="D36" s="37"/>
      <c r="E36" s="36">
        <v>37.44105138763355</v>
      </c>
      <c r="F36" s="35"/>
      <c r="G36" s="25">
        <v>36.556241274391944</v>
      </c>
      <c r="H36" s="25">
        <v>25.233655541788146</v>
      </c>
      <c r="I36" s="25">
        <v>33.947876587022904</v>
      </c>
      <c r="J36" s="34"/>
      <c r="K36" s="25">
        <v>35.835108320293244</v>
      </c>
      <c r="L36" s="25">
        <v>25.233655541788146</v>
      </c>
      <c r="M36" s="25">
        <v>31.905636062582865</v>
      </c>
      <c r="N36" s="30"/>
      <c r="O36" s="25">
        <v>13.567880312914149</v>
      </c>
      <c r="P36" s="25">
        <v>22.61313385485691</v>
      </c>
      <c r="Q36" s="25">
        <v>41.13385138121406</v>
      </c>
      <c r="R36" s="25">
        <v>34.88120720432271</v>
      </c>
      <c r="S36" s="25">
        <v>35.92971679059765</v>
      </c>
    </row>
    <row r="37" spans="3:19" ht="12.75">
      <c r="C37" s="38">
        <v>2041</v>
      </c>
      <c r="D37" s="37"/>
      <c r="E37" s="36">
        <v>38.0127215353352</v>
      </c>
      <c r="F37" s="35"/>
      <c r="G37" s="25">
        <v>37.148741130989656</v>
      </c>
      <c r="H37" s="25">
        <v>25.82457463577823</v>
      </c>
      <c r="I37" s="25">
        <v>34.498100332911626</v>
      </c>
      <c r="J37" s="34"/>
      <c r="K37" s="25">
        <v>36.409538998052824</v>
      </c>
      <c r="L37" s="25">
        <v>25.82457463577823</v>
      </c>
      <c r="M37" s="25">
        <v>32.486218679973256</v>
      </c>
      <c r="N37" s="30"/>
      <c r="O37" s="25">
        <v>13.77504202058574</v>
      </c>
      <c r="P37" s="25">
        <v>22.958403367642894</v>
      </c>
      <c r="Q37" s="25">
        <v>41.761905189083436</v>
      </c>
      <c r="R37" s="25">
        <v>35.26032588006369</v>
      </c>
      <c r="S37" s="25">
        <v>36.50566402600882</v>
      </c>
    </row>
    <row r="38" spans="3:19" ht="12.75">
      <c r="C38" s="38">
        <v>2042</v>
      </c>
      <c r="D38" s="37"/>
      <c r="E38" s="36">
        <v>38.5931202508965</v>
      </c>
      <c r="F38" s="35"/>
      <c r="G38" s="25">
        <v>37.750844165261825</v>
      </c>
      <c r="H38" s="25">
        <v>26.429331811019118</v>
      </c>
      <c r="I38" s="25">
        <v>35.05724204955365</v>
      </c>
      <c r="J38" s="34"/>
      <c r="K38" s="25">
        <v>36.99317770165683</v>
      </c>
      <c r="L38" s="25">
        <v>26.429331811019118</v>
      </c>
      <c r="M38" s="25">
        <v>33.07736608206046</v>
      </c>
      <c r="N38" s="30"/>
      <c r="O38" s="25">
        <v>13.985366784839174</v>
      </c>
      <c r="P38" s="25">
        <v>23.308944641398618</v>
      </c>
      <c r="Q38" s="25">
        <v>42.39954846091824</v>
      </c>
      <c r="R38" s="25">
        <v>35.64356514054973</v>
      </c>
      <c r="S38" s="25">
        <v>37.09084359742506</v>
      </c>
    </row>
    <row r="39" spans="3:19" ht="12.75">
      <c r="C39" s="38">
        <v>2043</v>
      </c>
      <c r="D39" s="37"/>
      <c r="E39" s="36">
        <v>39.1823808067949</v>
      </c>
      <c r="F39" s="35"/>
      <c r="G39" s="25">
        <v>38.3627060245397</v>
      </c>
      <c r="H39" s="25">
        <v>27.04825112624347</v>
      </c>
      <c r="I39" s="25">
        <v>35.625446278515845</v>
      </c>
      <c r="J39" s="34"/>
      <c r="K39" s="25">
        <v>37.58617203418992</v>
      </c>
      <c r="L39" s="25">
        <v>27.04825112624347</v>
      </c>
      <c r="M39" s="25">
        <v>33.679270514826946</v>
      </c>
      <c r="N39" s="30"/>
      <c r="O39" s="25">
        <v>14.198902900926754</v>
      </c>
      <c r="P39" s="25">
        <v>23.66483816821125</v>
      </c>
      <c r="Q39" s="25">
        <v>43.04692761382157</v>
      </c>
      <c r="R39" s="25">
        <v>36.03096977180624</v>
      </c>
      <c r="S39" s="25">
        <v>37.685403497618736</v>
      </c>
    </row>
    <row r="40" spans="3:19" ht="12.75">
      <c r="C40" s="33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19"/>
    </row>
    <row r="41" spans="3:19" ht="12.75">
      <c r="C41" s="32" t="s">
        <v>25</v>
      </c>
      <c r="D41" s="31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19"/>
    </row>
    <row r="42" spans="3:19" ht="12.75">
      <c r="C42" s="24" t="s">
        <v>24</v>
      </c>
      <c r="D42" s="23"/>
      <c r="E42" s="29">
        <f>-PMT($E$50,$C$50,NPV($E$50,E10:E19))</f>
        <v>26.835076267191194</v>
      </c>
      <c r="F42" s="28"/>
      <c r="G42" s="29">
        <f>-PMT($E$50,$C$50,NPV($E$50,G10:G19))</f>
        <v>25.74831540186693</v>
      </c>
      <c r="H42" s="29">
        <f>-PMT($E$50,$C$50,NPV($E$50,H10:H19))</f>
        <v>15.331555192185427</v>
      </c>
      <c r="I42" s="29">
        <f>-PMT($E$50,$C$50,NPV($E$50,I10:I19))</f>
        <v>23.83566421814675</v>
      </c>
      <c r="J42" s="27"/>
      <c r="K42" s="29">
        <f>-PMT($E$50,$C$50,NPV($E$50,K10:K19))</f>
        <v>25.204647181736494</v>
      </c>
      <c r="L42" s="29">
        <f>-PMT($E$50,$C$50,NPV($E$50,L10:L19))</f>
        <v>15.331555192185427</v>
      </c>
      <c r="M42" s="29">
        <f>-PMT($E$50,$C$50,NPV($E$50,M10:M19))</f>
        <v>21.50810244832938</v>
      </c>
      <c r="N42" s="26"/>
      <c r="O42" s="29">
        <f>-PMT($E$50,$C$50,NPV($E$50,O10:O19))</f>
        <v>9.724489283477507</v>
      </c>
      <c r="P42" s="29">
        <f>-PMT($E$50,$C$50,NPV($E$50,P10:P19))</f>
        <v>16.207482139129183</v>
      </c>
      <c r="Q42" s="29">
        <f>-PMT($E$50,$C$50,NPV($E$50,Q10:Q19))</f>
        <v>29.481812023654122</v>
      </c>
      <c r="R42" s="29">
        <f>-PMT($E$50,$C$50,NPV($E$50,R10:R19))</f>
        <v>27.282808487469477</v>
      </c>
      <c r="S42" s="29">
        <f>-PMT($E$50,$C$50,NPV($E$50,S10:S19))</f>
        <v>25.271190112013485</v>
      </c>
    </row>
    <row r="43" spans="3:19" ht="12.75">
      <c r="C43" s="24" t="s">
        <v>23</v>
      </c>
      <c r="D43" s="23"/>
      <c r="E43" s="29">
        <f>-PMT($E$50,$C$51,NPV($E$50,E10:E24))</f>
        <v>27.908381741194443</v>
      </c>
      <c r="F43" s="28"/>
      <c r="G43" s="29">
        <f>-PMT($E$50,$C$51,NPV($E$50,G10:G24))</f>
        <v>26.844955884537274</v>
      </c>
      <c r="H43" s="29">
        <f>-PMT($E$50,$C$51,NPV($E$50,H10:H24))</f>
        <v>16.22969810207266</v>
      </c>
      <c r="I43" s="29">
        <f>-PMT($E$50,$C$51,NPV($E$50,I10:I24))</f>
        <v>24.86323515860677</v>
      </c>
      <c r="J43" s="27"/>
      <c r="K43" s="29">
        <f>-PMT($E$50,$C$51,NPV($E$50,K10:K24))</f>
        <v>26.31897415120712</v>
      </c>
      <c r="L43" s="29">
        <f>-PMT($E$50,$C$51,NPV($E$50,L10:L24))</f>
        <v>16.22969810207266</v>
      </c>
      <c r="M43" s="29">
        <f>-PMT($E$50,$C$51,NPV($E$50,M10:M24))</f>
        <v>22.5361661522523</v>
      </c>
      <c r="N43" s="26"/>
      <c r="O43" s="29">
        <f>-PMT($E$50,$C$51,NPV($E$50,O10:O24))</f>
        <v>10.113433494998276</v>
      </c>
      <c r="P43" s="29">
        <f>-PMT($E$50,$C$51,NPV($E$50,P10:P24))</f>
        <v>16.855722491663798</v>
      </c>
      <c r="Q43" s="29">
        <f>-PMT($E$50,$C$51,NPV($E$50,Q10:Q24))</f>
        <v>30.660977303955935</v>
      </c>
      <c r="R43" s="29">
        <f>-PMT($E$50,$C$51,NPV($E$50,R10:R24))</f>
        <v>28.172242622965406</v>
      </c>
      <c r="S43" s="29">
        <f>-PMT($E$50,$C$51,NPV($E$50,S10:S24))</f>
        <v>26.388459022361154</v>
      </c>
    </row>
    <row r="44" spans="3:19" ht="12.75">
      <c r="C44" s="24" t="s">
        <v>22</v>
      </c>
      <c r="D44" s="23"/>
      <c r="E44" s="29">
        <f>-PMT($E$50,$C$52,NPV($E$50,E10:E39))</f>
        <v>31.17709473714481</v>
      </c>
      <c r="F44" s="28"/>
      <c r="G44" s="29">
        <f>-PMT($E$50,$C$52,NPV($E$50,G10:G39))</f>
        <v>30.161526831605393</v>
      </c>
      <c r="H44" s="29">
        <f>-PMT($E$50,$C$52,NPV($E$50,H10:H39))</f>
        <v>19.265384368505625</v>
      </c>
      <c r="I44" s="29">
        <f>-PMT($E$50,$C$52,NPV($E$50,I10:I39))</f>
        <v>27.972954238629246</v>
      </c>
      <c r="J44" s="27"/>
      <c r="K44" s="29">
        <f>-PMT($E$50,$C$52,NPV($E$50,K10:K39))</f>
        <v>29.57896314742148</v>
      </c>
      <c r="L44" s="29">
        <f>-PMT($E$50,$C$52,NPV($E$50,L10:L39))</f>
        <v>19.265384368505625</v>
      </c>
      <c r="M44" s="29">
        <f>-PMT($E$50,$C$52,NPV($E$50,M10:M39))</f>
        <v>25.72963248094455</v>
      </c>
      <c r="N44" s="26"/>
      <c r="O44" s="29">
        <f>-PMT($E$50,$C$52,NPV($E$50,O10:O39))</f>
        <v>11.297949021743602</v>
      </c>
      <c r="P44" s="29">
        <f>-PMT($E$50,$C$52,NPV($E$50,P10:P39))</f>
        <v>18.829915036239342</v>
      </c>
      <c r="Q44" s="29">
        <f>-PMT($E$50,$C$52,NPV($E$50,Q10:Q39))</f>
        <v>34.25208251067763</v>
      </c>
      <c r="R44" s="29">
        <f>-PMT($E$50,$C$52,NPV($E$50,R10:R39))</f>
        <v>30.499954104933543</v>
      </c>
      <c r="S44" s="29">
        <f>-PMT($E$50,$C$52,NPV($E$50,S10:S39))</f>
        <v>29.657054733794133</v>
      </c>
    </row>
    <row r="45" spans="3:19" ht="12.75">
      <c r="C45" s="24" t="s">
        <v>4</v>
      </c>
      <c r="D45" s="23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9"/>
    </row>
    <row r="46" spans="3:19" ht="12.75">
      <c r="C46" s="172" t="s">
        <v>98</v>
      </c>
      <c r="D46" s="23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9"/>
    </row>
    <row r="47" spans="3:19" ht="12.75">
      <c r="C47" s="22" t="s">
        <v>69</v>
      </c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19"/>
    </row>
    <row r="48" spans="3:19" ht="12.75">
      <c r="C48" s="18" t="s">
        <v>21</v>
      </c>
      <c r="D48" s="17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5"/>
    </row>
    <row r="50" spans="3:5" ht="12.75">
      <c r="C50" s="14">
        <v>10</v>
      </c>
      <c r="E50" s="14">
        <v>0.0136</v>
      </c>
    </row>
    <row r="51" ht="12.75">
      <c r="C51" s="14">
        <v>15</v>
      </c>
    </row>
    <row r="52" ht="12.75">
      <c r="C52" s="14">
        <v>30</v>
      </c>
    </row>
    <row r="55" ht="12.75">
      <c r="E55" s="14" t="s">
        <v>95</v>
      </c>
    </row>
    <row r="56" spans="5:19" ht="12.75">
      <c r="E56" s="14">
        <v>26.835076267191194</v>
      </c>
      <c r="G56" s="14">
        <v>25.74831540186693</v>
      </c>
      <c r="H56" s="14">
        <v>15.331555192185427</v>
      </c>
      <c r="I56" s="14">
        <v>23.83566421814675</v>
      </c>
      <c r="K56" s="14">
        <v>25.204647181736494</v>
      </c>
      <c r="L56" s="14">
        <v>15.331555192185427</v>
      </c>
      <c r="M56" s="14">
        <v>21.50810244832938</v>
      </c>
      <c r="O56" s="14">
        <v>9.724489283477507</v>
      </c>
      <c r="P56" s="14">
        <v>16.207482139129183</v>
      </c>
      <c r="Q56" s="14">
        <v>29.481812023654122</v>
      </c>
      <c r="R56" s="14">
        <v>27.282808487469477</v>
      </c>
      <c r="S56" s="14">
        <v>25.271190112013485</v>
      </c>
    </row>
    <row r="57" spans="5:19" ht="12.75">
      <c r="E57" s="14">
        <v>27.908381741194443</v>
      </c>
      <c r="G57" s="14">
        <v>26.844955884537274</v>
      </c>
      <c r="H57" s="14">
        <v>16.22969810207266</v>
      </c>
      <c r="I57" s="14">
        <v>24.86323515860677</v>
      </c>
      <c r="K57" s="14">
        <v>26.31897415120712</v>
      </c>
      <c r="L57" s="14">
        <v>16.22969810207266</v>
      </c>
      <c r="M57" s="14">
        <v>22.5361661522523</v>
      </c>
      <c r="O57" s="14">
        <v>10.113433494998276</v>
      </c>
      <c r="P57" s="14">
        <v>16.855722491663798</v>
      </c>
      <c r="Q57" s="14">
        <v>30.660977303955935</v>
      </c>
      <c r="R57" s="14">
        <v>28.172242622965406</v>
      </c>
      <c r="S57" s="14">
        <v>26.388459022361154</v>
      </c>
    </row>
    <row r="58" spans="5:19" ht="12.75">
      <c r="E58" s="14">
        <v>31.17709473714481</v>
      </c>
      <c r="G58" s="14">
        <v>30.161526831605393</v>
      </c>
      <c r="H58" s="14">
        <v>19.265384368505625</v>
      </c>
      <c r="I58" s="14">
        <v>27.972954238629246</v>
      </c>
      <c r="K58" s="14">
        <v>29.57896314742148</v>
      </c>
      <c r="L58" s="14">
        <v>19.265384368505625</v>
      </c>
      <c r="M58" s="14">
        <v>25.72963248094455</v>
      </c>
      <c r="O58" s="14">
        <v>11.297949021743602</v>
      </c>
      <c r="P58" s="14">
        <v>18.829915036239342</v>
      </c>
      <c r="Q58" s="14">
        <v>34.25208251067763</v>
      </c>
      <c r="R58" s="14">
        <v>30.499954104933543</v>
      </c>
      <c r="S58" s="14">
        <v>29.657054733794133</v>
      </c>
    </row>
    <row r="60" spans="5:19" ht="12.75">
      <c r="E60" s="171">
        <f>E42-E56</f>
        <v>0</v>
      </c>
      <c r="G60" s="171">
        <f>G42-G56</f>
        <v>0</v>
      </c>
      <c r="H60" s="171">
        <f>H42-H56</f>
        <v>0</v>
      </c>
      <c r="I60" s="171">
        <f>I42-I56</f>
        <v>0</v>
      </c>
      <c r="K60" s="171">
        <f>K42-K56</f>
        <v>0</v>
      </c>
      <c r="L60" s="171">
        <f>L42-L56</f>
        <v>0</v>
      </c>
      <c r="M60" s="171">
        <f>M42-M56</f>
        <v>0</v>
      </c>
      <c r="O60" s="171">
        <f>O42-O56</f>
        <v>0</v>
      </c>
      <c r="P60" s="171">
        <f>P42-P56</f>
        <v>0</v>
      </c>
      <c r="Q60" s="171">
        <f>Q42-Q56</f>
        <v>0</v>
      </c>
      <c r="R60" s="171">
        <f>R42-R56</f>
        <v>0</v>
      </c>
      <c r="S60" s="171">
        <f>S42-S56</f>
        <v>0</v>
      </c>
    </row>
    <row r="61" spans="5:19" ht="12.75">
      <c r="E61" s="171">
        <f>E43-E57</f>
        <v>0</v>
      </c>
      <c r="G61" s="171">
        <f>G43-G57</f>
        <v>0</v>
      </c>
      <c r="H61" s="171">
        <f>H43-H57</f>
        <v>0</v>
      </c>
      <c r="I61" s="171">
        <f>I43-I57</f>
        <v>0</v>
      </c>
      <c r="K61" s="171">
        <f>K43-K57</f>
        <v>0</v>
      </c>
      <c r="L61" s="171">
        <f>L43-L57</f>
        <v>0</v>
      </c>
      <c r="M61" s="171">
        <f>M43-M57</f>
        <v>0</v>
      </c>
      <c r="O61" s="171">
        <f>O43-O57</f>
        <v>0</v>
      </c>
      <c r="P61" s="171">
        <f>P43-P57</f>
        <v>0</v>
      </c>
      <c r="Q61" s="171">
        <f>Q43-Q57</f>
        <v>0</v>
      </c>
      <c r="R61" s="171">
        <f>R43-R57</f>
        <v>0</v>
      </c>
      <c r="S61" s="171">
        <f>S43-S57</f>
        <v>0</v>
      </c>
    </row>
    <row r="62" spans="5:19" ht="12.75">
      <c r="E62" s="171">
        <f>E44-E58</f>
        <v>0</v>
      </c>
      <c r="G62" s="171">
        <f>G44-G58</f>
        <v>0</v>
      </c>
      <c r="H62" s="171">
        <f>H44-H58</f>
        <v>0</v>
      </c>
      <c r="I62" s="171">
        <f>I44-I58</f>
        <v>0</v>
      </c>
      <c r="K62" s="171">
        <f>K44-K58</f>
        <v>0</v>
      </c>
      <c r="L62" s="171">
        <f>L44-L58</f>
        <v>0</v>
      </c>
      <c r="M62" s="171">
        <f>M44-M58</f>
        <v>0</v>
      </c>
      <c r="O62" s="171">
        <f>O44-O58</f>
        <v>0</v>
      </c>
      <c r="P62" s="171">
        <f>P44-P58</f>
        <v>0</v>
      </c>
      <c r="Q62" s="171">
        <f>Q44-Q58</f>
        <v>0</v>
      </c>
      <c r="R62" s="171">
        <f>R44-R58</f>
        <v>0</v>
      </c>
      <c r="S62" s="171">
        <f>S44-S58</f>
        <v>0</v>
      </c>
    </row>
  </sheetData>
  <sheetProtection/>
  <mergeCells count="5">
    <mergeCell ref="G4:I4"/>
    <mergeCell ref="K4:M4"/>
    <mergeCell ref="O4:R4"/>
    <mergeCell ref="O3:S3"/>
    <mergeCell ref="E3:M3"/>
  </mergeCells>
  <printOptions/>
  <pageMargins left="0.7" right="0.7" top="0.75" bottom="0.75" header="0.3" footer="0.3"/>
  <pageSetup fitToHeight="1" fitToWidth="1" horizontalDpi="600" verticalDpi="600" orientation="landscape" scale="79" r:id="rId1"/>
  <headerFooter>
    <oddHeader>&amp;L&amp;F</oddHeader>
    <oddFooter>&amp;L&amp;A&amp;CPage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X51"/>
  <sheetViews>
    <sheetView view="pageBreakPreview" zoomScale="60" zoomScalePageLayoutView="0" workbookViewId="0" topLeftCell="C1">
      <selection activeCell="C3" sqref="C3"/>
    </sheetView>
  </sheetViews>
  <sheetFormatPr defaultColWidth="9.140625" defaultRowHeight="12.75"/>
  <cols>
    <col min="1" max="1" width="9.140625" style="14" customWidth="1"/>
    <col min="2" max="2" width="0.9921875" style="14" customWidth="1"/>
    <col min="3" max="3" width="11.7109375" style="14" customWidth="1"/>
    <col min="4" max="4" width="2.7109375" style="14" customWidth="1"/>
    <col min="5" max="6" width="11.57421875" style="14" customWidth="1"/>
    <col min="7" max="7" width="13.00390625" style="14" customWidth="1"/>
    <col min="8" max="8" width="11.8515625" style="14" customWidth="1"/>
    <col min="9" max="9" width="2.57421875" style="14" customWidth="1"/>
    <col min="10" max="10" width="14.140625" style="14" bestFit="1" customWidth="1"/>
    <col min="11" max="11" width="13.421875" style="14" bestFit="1" customWidth="1"/>
    <col min="12" max="12" width="11.28125" style="14" customWidth="1"/>
    <col min="13" max="13" width="2.8515625" style="14" customWidth="1"/>
    <col min="14" max="14" width="12.421875" style="14" customWidth="1"/>
    <col min="15" max="15" width="11.421875" style="14" customWidth="1"/>
    <col min="16" max="16" width="9.421875" style="14" customWidth="1"/>
    <col min="17" max="17" width="1.421875" style="14" customWidth="1"/>
    <col min="18" max="18" width="12.7109375" style="14" customWidth="1"/>
    <col min="19" max="19" width="11.57421875" style="14" customWidth="1"/>
    <col min="20" max="20" width="11.7109375" style="14" customWidth="1"/>
    <col min="21" max="21" width="1.7109375" style="14" customWidth="1"/>
    <col min="22" max="22" width="13.421875" style="14" customWidth="1"/>
    <col min="23" max="23" width="11.7109375" style="14" customWidth="1"/>
    <col min="24" max="24" width="12.421875" style="14" customWidth="1"/>
    <col min="25" max="16384" width="9.140625" style="14" customWidth="1"/>
  </cols>
  <sheetData>
    <row r="1" spans="1:24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8">
      <c r="A2" s="20"/>
      <c r="B2" s="39"/>
      <c r="C2" s="63" t="s">
        <v>100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2.75">
      <c r="A3" s="20"/>
      <c r="B3" s="3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27.75" customHeight="1">
      <c r="A4" s="20"/>
      <c r="B4" s="39"/>
      <c r="C4" s="62"/>
      <c r="D4" s="61"/>
      <c r="E4" s="183" t="s">
        <v>41</v>
      </c>
      <c r="F4" s="184"/>
      <c r="G4" s="184"/>
      <c r="H4" s="185"/>
      <c r="I4" s="61"/>
      <c r="J4" s="186" t="s">
        <v>42</v>
      </c>
      <c r="K4" s="187"/>
      <c r="L4" s="188"/>
      <c r="M4" s="64"/>
      <c r="N4" s="189" t="s">
        <v>43</v>
      </c>
      <c r="O4" s="190"/>
      <c r="P4" s="191"/>
      <c r="Q4" s="65"/>
      <c r="R4" s="189" t="s">
        <v>44</v>
      </c>
      <c r="S4" s="190"/>
      <c r="T4" s="191"/>
      <c r="U4" s="65"/>
      <c r="V4" s="178" t="s">
        <v>45</v>
      </c>
      <c r="W4" s="178"/>
      <c r="X4" s="178"/>
    </row>
    <row r="5" spans="1:24" ht="89.25" customHeight="1">
      <c r="A5" s="20"/>
      <c r="B5" s="39"/>
      <c r="C5" s="38" t="s">
        <v>35</v>
      </c>
      <c r="D5" s="38"/>
      <c r="E5" s="52" t="s">
        <v>46</v>
      </c>
      <c r="F5" s="51" t="s">
        <v>47</v>
      </c>
      <c r="G5" s="51" t="s">
        <v>48</v>
      </c>
      <c r="H5" s="66" t="s">
        <v>48</v>
      </c>
      <c r="I5" s="67"/>
      <c r="J5" s="68" t="s">
        <v>49</v>
      </c>
      <c r="K5" s="51" t="s">
        <v>33</v>
      </c>
      <c r="L5" s="51" t="s">
        <v>50</v>
      </c>
      <c r="M5" s="69"/>
      <c r="N5" s="51" t="s">
        <v>51</v>
      </c>
      <c r="O5" s="56" t="s">
        <v>52</v>
      </c>
      <c r="P5" s="51" t="s">
        <v>31</v>
      </c>
      <c r="Q5" s="70"/>
      <c r="R5" s="51" t="s">
        <v>51</v>
      </c>
      <c r="S5" s="71" t="s">
        <v>53</v>
      </c>
      <c r="T5" s="51" t="s">
        <v>52</v>
      </c>
      <c r="U5" s="72"/>
      <c r="V5" s="51" t="s">
        <v>51</v>
      </c>
      <c r="W5" s="73" t="s">
        <v>54</v>
      </c>
      <c r="X5" s="51" t="s">
        <v>52</v>
      </c>
    </row>
    <row r="6" spans="1:24" ht="12.75">
      <c r="A6" s="20"/>
      <c r="B6" s="39"/>
      <c r="C6" s="38"/>
      <c r="D6" s="74"/>
      <c r="E6" s="49" t="s">
        <v>55</v>
      </c>
      <c r="F6" s="49" t="s">
        <v>55</v>
      </c>
      <c r="G6" s="49" t="s">
        <v>55</v>
      </c>
      <c r="H6" s="75" t="str">
        <f>J6</f>
        <v>$/MMBtu</v>
      </c>
      <c r="I6" s="76"/>
      <c r="J6" s="49" t="s">
        <v>27</v>
      </c>
      <c r="K6" s="49" t="s">
        <v>27</v>
      </c>
      <c r="L6" s="49" t="s">
        <v>27</v>
      </c>
      <c r="M6" s="76"/>
      <c r="N6" s="49" t="s">
        <v>27</v>
      </c>
      <c r="O6" s="77" t="s">
        <v>27</v>
      </c>
      <c r="P6" s="49" t="s">
        <v>27</v>
      </c>
      <c r="Q6" s="46"/>
      <c r="R6" s="49" t="s">
        <v>27</v>
      </c>
      <c r="S6" s="78" t="s">
        <v>27</v>
      </c>
      <c r="T6" s="49" t="s">
        <v>27</v>
      </c>
      <c r="U6" s="46"/>
      <c r="V6" s="49" t="s">
        <v>27</v>
      </c>
      <c r="W6" s="79" t="s">
        <v>27</v>
      </c>
      <c r="X6" s="49" t="s">
        <v>27</v>
      </c>
    </row>
    <row r="7" spans="1:24" ht="12.75">
      <c r="A7" s="20"/>
      <c r="B7" s="39"/>
      <c r="C7" s="38"/>
      <c r="D7" s="80"/>
      <c r="E7" s="49" t="s">
        <v>26</v>
      </c>
      <c r="F7" s="49" t="s">
        <v>26</v>
      </c>
      <c r="G7" s="49" t="s">
        <v>26</v>
      </c>
      <c r="H7" s="81" t="s">
        <v>26</v>
      </c>
      <c r="I7" s="76"/>
      <c r="J7" s="49" t="s">
        <v>26</v>
      </c>
      <c r="K7" s="49" t="s">
        <v>26</v>
      </c>
      <c r="L7" s="49" t="s">
        <v>26</v>
      </c>
      <c r="M7" s="76"/>
      <c r="N7" s="49" t="s">
        <v>26</v>
      </c>
      <c r="O7" s="49" t="s">
        <v>26</v>
      </c>
      <c r="P7" s="49" t="s">
        <v>26</v>
      </c>
      <c r="Q7" s="44"/>
      <c r="R7" s="49" t="s">
        <v>26</v>
      </c>
      <c r="S7" s="49" t="s">
        <v>26</v>
      </c>
      <c r="T7" s="49" t="s">
        <v>26</v>
      </c>
      <c r="U7" s="44"/>
      <c r="V7" s="49" t="s">
        <v>26</v>
      </c>
      <c r="W7" s="49" t="s">
        <v>26</v>
      </c>
      <c r="X7" s="49" t="s">
        <v>26</v>
      </c>
    </row>
    <row r="8" spans="1:24" ht="12.75">
      <c r="A8" s="20"/>
      <c r="B8" s="39"/>
      <c r="C8" s="38"/>
      <c r="D8" s="80"/>
      <c r="E8" s="49"/>
      <c r="F8" s="82"/>
      <c r="G8" s="49"/>
      <c r="H8" s="83"/>
      <c r="I8" s="84"/>
      <c r="J8" s="82"/>
      <c r="K8" s="82"/>
      <c r="L8" s="82"/>
      <c r="M8" s="85"/>
      <c r="N8" s="82"/>
      <c r="O8" s="86"/>
      <c r="P8" s="82"/>
      <c r="Q8" s="44"/>
      <c r="R8" s="82"/>
      <c r="S8" s="45"/>
      <c r="T8" s="82"/>
      <c r="U8" s="44"/>
      <c r="V8" s="82"/>
      <c r="W8" s="87"/>
      <c r="X8" s="82"/>
    </row>
    <row r="9" spans="1:24" ht="12.75">
      <c r="A9" s="20"/>
      <c r="B9" s="39"/>
      <c r="C9" s="38">
        <v>2013</v>
      </c>
      <c r="D9" s="80"/>
      <c r="E9" s="88">
        <v>100.01000776176632</v>
      </c>
      <c r="F9" s="88">
        <v>93.45500000000001</v>
      </c>
      <c r="G9" s="88" t="s">
        <v>56</v>
      </c>
      <c r="H9" s="89">
        <v>16.112931034482763</v>
      </c>
      <c r="I9" s="90"/>
      <c r="J9" s="88">
        <v>23.58773204698879</v>
      </c>
      <c r="K9" s="88">
        <v>12.74408424574791</v>
      </c>
      <c r="L9" s="88">
        <v>3.9778338357783394</v>
      </c>
      <c r="M9" s="91"/>
      <c r="N9" s="92">
        <v>27.015966561664655</v>
      </c>
      <c r="O9" s="92">
        <v>29.68054347518684</v>
      </c>
      <c r="P9" s="92">
        <v>9.790040270274702</v>
      </c>
      <c r="Q9" s="93"/>
      <c r="R9" s="92">
        <v>26.699226444684477</v>
      </c>
      <c r="S9" s="92">
        <v>19.805499006050873</v>
      </c>
      <c r="T9" s="92">
        <v>29.68054347518684</v>
      </c>
      <c r="U9" s="93"/>
      <c r="V9" s="92">
        <v>26.8110187020264</v>
      </c>
      <c r="W9" s="92">
        <v>19.376968760415807</v>
      </c>
      <c r="X9" s="92">
        <v>26.881802622756574</v>
      </c>
    </row>
    <row r="10" spans="1:24" ht="12.75">
      <c r="A10" s="20"/>
      <c r="B10" s="39"/>
      <c r="C10" s="38">
        <f aca="true" t="shared" si="0" ref="C10:C24">+C9+1</f>
        <v>2014</v>
      </c>
      <c r="D10" s="80"/>
      <c r="E10" s="88">
        <v>100.2119115445212</v>
      </c>
      <c r="F10" s="88">
        <v>88.65441176470588</v>
      </c>
      <c r="G10" s="88">
        <v>88.65441176470588</v>
      </c>
      <c r="H10" s="89">
        <v>15.285243407707911</v>
      </c>
      <c r="I10" s="90"/>
      <c r="J10" s="88">
        <v>20.89350191627492</v>
      </c>
      <c r="K10" s="88">
        <v>10.770123040075449</v>
      </c>
      <c r="L10" s="88">
        <v>3.7546520568590656</v>
      </c>
      <c r="M10" s="91"/>
      <c r="N10" s="92">
        <v>24.90070953497022</v>
      </c>
      <c r="O10" s="92">
        <v>27.35665926402241</v>
      </c>
      <c r="P10" s="92">
        <v>9.02351387463187</v>
      </c>
      <c r="Q10" s="93"/>
      <c r="R10" s="92">
        <v>23.66106300725083</v>
      </c>
      <c r="S10" s="92">
        <v>13.93370504302937</v>
      </c>
      <c r="T10" s="92">
        <v>27.35665926402241</v>
      </c>
      <c r="U10" s="93"/>
      <c r="V10" s="92">
        <v>23.000389271822243</v>
      </c>
      <c r="W10" s="92">
        <v>13.93370504302937</v>
      </c>
      <c r="X10" s="92">
        <v>23.061112728438115</v>
      </c>
    </row>
    <row r="11" spans="1:24" ht="12.75">
      <c r="A11" s="20"/>
      <c r="B11" s="40"/>
      <c r="C11" s="38">
        <f t="shared" si="0"/>
        <v>2015</v>
      </c>
      <c r="D11" s="80"/>
      <c r="E11" s="88">
        <v>99.0832064415214</v>
      </c>
      <c r="F11" s="88">
        <v>84.36258490324234</v>
      </c>
      <c r="G11" s="88">
        <v>87.74544053451518</v>
      </c>
      <c r="H11" s="89">
        <v>15.128524230088825</v>
      </c>
      <c r="I11" s="90"/>
      <c r="J11" s="88">
        <v>20.692718082684443</v>
      </c>
      <c r="K11" s="88">
        <v>10.661070819526918</v>
      </c>
      <c r="L11" s="88">
        <v>3.9912539901533286</v>
      </c>
      <c r="M11" s="91"/>
      <c r="N11" s="92">
        <v>24.663000671470424</v>
      </c>
      <c r="O11" s="92">
        <v>27.095505244548818</v>
      </c>
      <c r="P11" s="92">
        <v>8.937372986762751</v>
      </c>
      <c r="Q11" s="93"/>
      <c r="R11" s="92">
        <v>23.504899247768773</v>
      </c>
      <c r="S11" s="92">
        <v>13.795502505100393</v>
      </c>
      <c r="T11" s="92">
        <v>27.095505244548818</v>
      </c>
      <c r="U11" s="93"/>
      <c r="V11" s="92">
        <v>22.901617823452025</v>
      </c>
      <c r="W11" s="92">
        <v>13.795502505100393</v>
      </c>
      <c r="X11" s="92">
        <v>22.962080513013518</v>
      </c>
    </row>
    <row r="12" spans="1:24" ht="12.75">
      <c r="A12" s="20"/>
      <c r="B12" s="39"/>
      <c r="C12" s="38">
        <f t="shared" si="0"/>
        <v>2016</v>
      </c>
      <c r="D12" s="80"/>
      <c r="E12" s="88">
        <v>100.2119115445212</v>
      </c>
      <c r="F12" s="88">
        <v>81.13002666143993</v>
      </c>
      <c r="G12" s="88">
        <v>93.50128559218277</v>
      </c>
      <c r="H12" s="89">
        <v>16.12091130899703</v>
      </c>
      <c r="I12" s="90"/>
      <c r="J12" s="88">
        <v>21.675598931713154</v>
      </c>
      <c r="K12" s="88">
        <v>11.273962138255753</v>
      </c>
      <c r="L12" s="88">
        <v>3.766063186237097</v>
      </c>
      <c r="M12" s="91"/>
      <c r="N12" s="92">
        <v>25.761673939976603</v>
      </c>
      <c r="O12" s="92">
        <v>28.302540337536954</v>
      </c>
      <c r="P12" s="92">
        <v>9.335509974310424</v>
      </c>
      <c r="Q12" s="93"/>
      <c r="R12" s="92">
        <v>24.58216660763949</v>
      </c>
      <c r="S12" s="92">
        <v>14.499810667342805</v>
      </c>
      <c r="T12" s="92">
        <v>28.302540337536954</v>
      </c>
      <c r="U12" s="93"/>
      <c r="V12" s="92">
        <v>23.970339524507406</v>
      </c>
      <c r="W12" s="92">
        <v>14.499810667342805</v>
      </c>
      <c r="X12" s="92">
        <v>24.03362375222121</v>
      </c>
    </row>
    <row r="13" spans="1:24" ht="12.75">
      <c r="A13" s="20"/>
      <c r="B13" s="39"/>
      <c r="C13" s="38">
        <f t="shared" si="0"/>
        <v>2017</v>
      </c>
      <c r="D13" s="80"/>
      <c r="E13" s="88">
        <v>102.35644473166126</v>
      </c>
      <c r="F13" s="88">
        <v>78.66774763972275</v>
      </c>
      <c r="G13" s="88">
        <v>99.25713064985035</v>
      </c>
      <c r="H13" s="89">
        <v>17.113298387905235</v>
      </c>
      <c r="I13" s="90"/>
      <c r="J13" s="88">
        <v>22.331641686271357</v>
      </c>
      <c r="K13" s="88">
        <v>11.555680978724935</v>
      </c>
      <c r="L13" s="88">
        <v>3.8033893941946375</v>
      </c>
      <c r="M13" s="91"/>
      <c r="N13" s="92">
        <v>26.454987736597047</v>
      </c>
      <c r="O13" s="92">
        <v>29.06423547198903</v>
      </c>
      <c r="P13" s="92">
        <v>9.586752881846543</v>
      </c>
      <c r="Q13" s="93"/>
      <c r="R13" s="92">
        <v>25.304081213724537</v>
      </c>
      <c r="S13" s="92">
        <v>14.81095461134193</v>
      </c>
      <c r="T13" s="92">
        <v>29.06423547198903</v>
      </c>
      <c r="U13" s="93"/>
      <c r="V13" s="92">
        <v>24.715466715039874</v>
      </c>
      <c r="W13" s="92">
        <v>14.81095461134193</v>
      </c>
      <c r="X13" s="92">
        <v>24.780718157225262</v>
      </c>
    </row>
    <row r="14" spans="1:24" ht="12.75">
      <c r="A14" s="20"/>
      <c r="B14" s="20"/>
      <c r="C14" s="38">
        <f t="shared" si="0"/>
        <v>2018</v>
      </c>
      <c r="D14" s="80"/>
      <c r="E14" s="88">
        <v>104.54687359482948</v>
      </c>
      <c r="F14" s="88">
        <v>76.63312904403433</v>
      </c>
      <c r="G14" s="88">
        <v>101.96411185998707</v>
      </c>
      <c r="H14" s="89">
        <v>17.580019286204667</v>
      </c>
      <c r="I14" s="90"/>
      <c r="J14" s="88">
        <v>22.688402697123912</v>
      </c>
      <c r="K14" s="88">
        <v>12.034511574003696</v>
      </c>
      <c r="L14" s="88">
        <v>3.763727471889704</v>
      </c>
      <c r="M14" s="91"/>
      <c r="N14" s="92">
        <v>26.81174771434491</v>
      </c>
      <c r="O14" s="92">
        <v>29.4561825824351</v>
      </c>
      <c r="P14" s="92">
        <v>9.716035487412467</v>
      </c>
      <c r="Q14" s="93"/>
      <c r="R14" s="92">
        <v>25.710438481618926</v>
      </c>
      <c r="S14" s="92">
        <v>15.28978520662069</v>
      </c>
      <c r="T14" s="92">
        <v>29.4561825824351</v>
      </c>
      <c r="U14" s="93"/>
      <c r="V14" s="92">
        <v>25.158105586680634</v>
      </c>
      <c r="W14" s="92">
        <v>15.28978520662069</v>
      </c>
      <c r="X14" s="92">
        <v>25.22452564223169</v>
      </c>
    </row>
    <row r="15" spans="1:24" ht="12.75">
      <c r="A15" s="20"/>
      <c r="B15" s="20"/>
      <c r="C15" s="38">
        <f t="shared" si="0"/>
        <v>2019</v>
      </c>
      <c r="D15" s="80"/>
      <c r="E15" s="88">
        <v>106.784176484171</v>
      </c>
      <c r="F15" s="88">
        <v>74.91518561044175</v>
      </c>
      <c r="G15" s="88">
        <v>104.61465869311276</v>
      </c>
      <c r="H15" s="89">
        <v>18.0370101195022</v>
      </c>
      <c r="I15" s="90"/>
      <c r="J15" s="88">
        <v>23.11298083250527</v>
      </c>
      <c r="K15" s="88">
        <v>12.263843253277905</v>
      </c>
      <c r="L15" s="88">
        <v>3.697557116243042</v>
      </c>
      <c r="M15" s="91"/>
      <c r="N15" s="92">
        <v>27.23632688283096</v>
      </c>
      <c r="O15" s="92">
        <v>29.92263787064939</v>
      </c>
      <c r="P15" s="92">
        <v>9.869894397028396</v>
      </c>
      <c r="Q15" s="93"/>
      <c r="R15" s="92">
        <v>26.180228377721043</v>
      </c>
      <c r="S15" s="92">
        <v>15.519117918999592</v>
      </c>
      <c r="T15" s="92">
        <v>29.92263787064939</v>
      </c>
      <c r="U15" s="93"/>
      <c r="V15" s="92">
        <v>25.660971362663837</v>
      </c>
      <c r="W15" s="92">
        <v>15.519117918999592</v>
      </c>
      <c r="X15" s="92">
        <v>25.728719036968236</v>
      </c>
    </row>
    <row r="16" spans="1:24" ht="12.75">
      <c r="A16" s="20"/>
      <c r="B16" s="20"/>
      <c r="C16" s="38">
        <f t="shared" si="0"/>
        <v>2020</v>
      </c>
      <c r="D16" s="80"/>
      <c r="E16" s="88">
        <v>109.06935447813424</v>
      </c>
      <c r="F16" s="88">
        <v>73.29391237113643</v>
      </c>
      <c r="G16" s="88">
        <v>107.00313785852747</v>
      </c>
      <c r="H16" s="89">
        <v>18.44881687215991</v>
      </c>
      <c r="I16" s="90"/>
      <c r="J16" s="88">
        <v>23.500569687424907</v>
      </c>
      <c r="K16" s="88">
        <v>12.671072461533974</v>
      </c>
      <c r="L16" s="88">
        <v>3.708560714338164</v>
      </c>
      <c r="M16" s="91"/>
      <c r="N16" s="92">
        <v>27.62391677085529</v>
      </c>
      <c r="O16" s="92">
        <v>30.34845563644322</v>
      </c>
      <c r="P16" s="92">
        <v>10.010349138984356</v>
      </c>
      <c r="Q16" s="93"/>
      <c r="R16" s="92">
        <v>26.536434611352956</v>
      </c>
      <c r="S16" s="92">
        <v>15.926347127255667</v>
      </c>
      <c r="T16" s="92">
        <v>30.34845563644322</v>
      </c>
      <c r="U16" s="93"/>
      <c r="V16" s="92">
        <v>25.994216844472998</v>
      </c>
      <c r="W16" s="92">
        <v>15.926347127255667</v>
      </c>
      <c r="X16" s="92">
        <v>26.062844322041506</v>
      </c>
    </row>
    <row r="17" spans="1:24" ht="12.75">
      <c r="A17" s="20"/>
      <c r="B17" s="20"/>
      <c r="C17" s="38">
        <f t="shared" si="0"/>
        <v>2021</v>
      </c>
      <c r="D17" s="80"/>
      <c r="E17" s="88">
        <v>111.40344068141316</v>
      </c>
      <c r="F17" s="88">
        <v>71.8539318665435</v>
      </c>
      <c r="G17" s="88">
        <v>109.33723129353923</v>
      </c>
      <c r="H17" s="89">
        <v>18.851246774748144</v>
      </c>
      <c r="I17" s="90"/>
      <c r="J17" s="88">
        <v>23.924582714538676</v>
      </c>
      <c r="K17" s="88">
        <v>13.022954118917069</v>
      </c>
      <c r="L17" s="88">
        <v>3.7130795142694444</v>
      </c>
      <c r="M17" s="91"/>
      <c r="N17" s="92">
        <v>28.047928764864366</v>
      </c>
      <c r="O17" s="92">
        <v>30.814287809927066</v>
      </c>
      <c r="P17" s="92">
        <v>10.164002516032829</v>
      </c>
      <c r="Q17" s="93"/>
      <c r="R17" s="92">
        <v>27.031880629424304</v>
      </c>
      <c r="S17" s="92">
        <v>16.278228784638756</v>
      </c>
      <c r="T17" s="92">
        <v>30.814287809927066</v>
      </c>
      <c r="U17" s="93"/>
      <c r="V17" s="92">
        <v>26.541924529696537</v>
      </c>
      <c r="W17" s="92">
        <v>16.278228784638756</v>
      </c>
      <c r="X17" s="92">
        <v>26.61199801339428</v>
      </c>
    </row>
    <row r="18" spans="1:24" ht="12.75">
      <c r="A18" s="20"/>
      <c r="B18" s="20"/>
      <c r="C18" s="38">
        <f t="shared" si="0"/>
        <v>2022</v>
      </c>
      <c r="D18" s="80"/>
      <c r="E18" s="88">
        <v>113.78747439732985</v>
      </c>
      <c r="F18" s="88"/>
      <c r="G18" s="88">
        <v>111.72125674461837</v>
      </c>
      <c r="H18" s="89">
        <v>19.26228564562386</v>
      </c>
      <c r="I18" s="90"/>
      <c r="J18" s="88">
        <v>24.342620264102717</v>
      </c>
      <c r="K18" s="88">
        <v>13.390432557864528</v>
      </c>
      <c r="L18" s="88">
        <v>3.750580181554662</v>
      </c>
      <c r="M18" s="91"/>
      <c r="N18" s="92">
        <v>28.465964248219016</v>
      </c>
      <c r="O18" s="92">
        <v>31.273554011251306</v>
      </c>
      <c r="P18" s="92">
        <v>10.315490126409616</v>
      </c>
      <c r="Q18" s="93"/>
      <c r="R18" s="92">
        <v>27.56191705885805</v>
      </c>
      <c r="S18" s="92">
        <v>16.645705157376828</v>
      </c>
      <c r="T18" s="92">
        <v>31.273554011251306</v>
      </c>
      <c r="U18" s="93"/>
      <c r="V18" s="92">
        <v>27.153897525511116</v>
      </c>
      <c r="W18" s="92">
        <v>16.645705157376828</v>
      </c>
      <c r="X18" s="92">
        <v>27.225586682544744</v>
      </c>
    </row>
    <row r="19" spans="1:24" ht="12.75">
      <c r="A19" s="20"/>
      <c r="B19" s="20"/>
      <c r="C19" s="38">
        <f t="shared" si="0"/>
        <v>2023</v>
      </c>
      <c r="D19" s="80"/>
      <c r="E19" s="88">
        <v>116.22252075682376</v>
      </c>
      <c r="F19" s="88"/>
      <c r="G19" s="88">
        <v>114.15631136894983</v>
      </c>
      <c r="H19" s="89">
        <v>19.682122649818936</v>
      </c>
      <c r="I19" s="90"/>
      <c r="J19" s="88">
        <v>24.78898141195573</v>
      </c>
      <c r="K19" s="88">
        <v>13.7676717699603</v>
      </c>
      <c r="L19" s="88">
        <v>3.7820867754056575</v>
      </c>
      <c r="M19" s="91"/>
      <c r="N19" s="92">
        <v>28.912328495386117</v>
      </c>
      <c r="O19" s="92">
        <v>31.76394303411201</v>
      </c>
      <c r="P19" s="92">
        <v>10.477243508247808</v>
      </c>
      <c r="Q19" s="93"/>
      <c r="R19" s="92">
        <v>27.975308736613457</v>
      </c>
      <c r="S19" s="92">
        <v>17.02294643568199</v>
      </c>
      <c r="T19" s="92">
        <v>31.76394303411201</v>
      </c>
      <c r="U19" s="93"/>
      <c r="V19" s="92">
        <v>27.54316414245371</v>
      </c>
      <c r="W19" s="92">
        <v>17.02294643568199</v>
      </c>
      <c r="X19" s="92">
        <v>27.615881004464264</v>
      </c>
    </row>
    <row r="20" spans="1:24" ht="12.75">
      <c r="A20" s="20"/>
      <c r="B20" s="20"/>
      <c r="C20" s="38">
        <f t="shared" si="0"/>
        <v>2024</v>
      </c>
      <c r="D20" s="80"/>
      <c r="E20" s="88">
        <v>118.70968931433617</v>
      </c>
      <c r="F20" s="88"/>
      <c r="G20" s="88">
        <v>116.64347269472938</v>
      </c>
      <c r="H20" s="89">
        <v>20.11094356805679</v>
      </c>
      <c r="I20" s="90"/>
      <c r="J20" s="88">
        <v>25.24194823122178</v>
      </c>
      <c r="K20" s="88">
        <v>14.176078717567462</v>
      </c>
      <c r="L20" s="88">
        <v>3.8109331246697655</v>
      </c>
      <c r="M20" s="91"/>
      <c r="N20" s="92">
        <v>29.36529428154747</v>
      </c>
      <c r="O20" s="92">
        <v>32.261584703835254</v>
      </c>
      <c r="P20" s="92">
        <v>10.641389154395773</v>
      </c>
      <c r="Q20" s="93"/>
      <c r="R20" s="92">
        <v>28.405243519832872</v>
      </c>
      <c r="S20" s="92">
        <v>17.431352350184458</v>
      </c>
      <c r="T20" s="92">
        <v>32.261584703835254</v>
      </c>
      <c r="U20" s="93"/>
      <c r="V20" s="92">
        <v>27.956252087429093</v>
      </c>
      <c r="W20" s="92">
        <v>17.431352350184458</v>
      </c>
      <c r="X20" s="92">
        <v>28.030059545238213</v>
      </c>
    </row>
    <row r="21" spans="1:24" ht="12.75">
      <c r="A21" s="20"/>
      <c r="B21" s="20"/>
      <c r="C21" s="38">
        <f t="shared" si="0"/>
        <v>2025</v>
      </c>
      <c r="D21" s="80"/>
      <c r="E21" s="88">
        <v>121.2500854918896</v>
      </c>
      <c r="F21" s="88"/>
      <c r="G21" s="88">
        <v>119.18386887228283</v>
      </c>
      <c r="H21" s="89">
        <v>20.548942909014283</v>
      </c>
      <c r="I21" s="90"/>
      <c r="J21" s="88">
        <v>25.73266882842306</v>
      </c>
      <c r="K21" s="88">
        <v>14.503692745689973</v>
      </c>
      <c r="L21" s="88">
        <v>3.8329785457336865</v>
      </c>
      <c r="M21" s="91"/>
      <c r="N21" s="92">
        <v>29.856015911853444</v>
      </c>
      <c r="O21" s="92">
        <v>32.80070606561464</v>
      </c>
      <c r="P21" s="92">
        <v>10.819216755389602</v>
      </c>
      <c r="Q21" s="93"/>
      <c r="R21" s="92">
        <v>28.876217353914242</v>
      </c>
      <c r="S21" s="92">
        <v>17.758965345202277</v>
      </c>
      <c r="T21" s="92">
        <v>32.80070606561464</v>
      </c>
      <c r="U21" s="93"/>
      <c r="V21" s="92">
        <v>28.412772786842293</v>
      </c>
      <c r="W21" s="92">
        <v>17.758965345202277</v>
      </c>
      <c r="X21" s="92">
        <v>28.487785507508377</v>
      </c>
    </row>
    <row r="22" spans="1:24" ht="12.75">
      <c r="A22" s="20"/>
      <c r="B22" s="20"/>
      <c r="C22" s="38">
        <f t="shared" si="0"/>
        <v>2026</v>
      </c>
      <c r="D22" s="94"/>
      <c r="E22" s="88">
        <v>123.8448281418676</v>
      </c>
      <c r="F22" s="95"/>
      <c r="G22" s="88">
        <v>121.77861875399367</v>
      </c>
      <c r="H22" s="89">
        <v>20.996313578274773</v>
      </c>
      <c r="I22" s="90"/>
      <c r="J22" s="88">
        <v>26.17758259659987</v>
      </c>
      <c r="K22" s="88">
        <v>14.94633058422604</v>
      </c>
      <c r="L22" s="88">
        <v>3.871812951178777</v>
      </c>
      <c r="M22" s="91"/>
      <c r="N22" s="92">
        <v>30.300926580716173</v>
      </c>
      <c r="O22" s="92">
        <v>33.289498144166174</v>
      </c>
      <c r="P22" s="92">
        <v>10.98044338982813</v>
      </c>
      <c r="Q22" s="93"/>
      <c r="R22" s="92">
        <v>29.293247626401694</v>
      </c>
      <c r="S22" s="92">
        <v>18.201603183738342</v>
      </c>
      <c r="T22" s="92">
        <v>33.289498144166174</v>
      </c>
      <c r="U22" s="93"/>
      <c r="V22" s="92">
        <v>28.809407506462033</v>
      </c>
      <c r="W22" s="92">
        <v>18.201603183738342</v>
      </c>
      <c r="X22" s="92">
        <v>28.885467384674218</v>
      </c>
    </row>
    <row r="23" spans="1:24" ht="12.75">
      <c r="A23" s="20"/>
      <c r="B23" s="20"/>
      <c r="C23" s="38">
        <f t="shared" si="0"/>
        <v>2027</v>
      </c>
      <c r="D23" s="94"/>
      <c r="E23" s="88">
        <v>126.49510636777286</v>
      </c>
      <c r="F23" s="95"/>
      <c r="G23" s="88">
        <v>124.42889697989894</v>
      </c>
      <c r="H23" s="89">
        <v>21.453258099982577</v>
      </c>
      <c r="I23" s="90"/>
      <c r="J23" s="88">
        <v>26.626638081494672</v>
      </c>
      <c r="K23" s="88">
        <v>15.38973498644501</v>
      </c>
      <c r="L23" s="88">
        <v>3.8980600090329394</v>
      </c>
      <c r="M23" s="91"/>
      <c r="N23" s="92">
        <v>30.749986198029752</v>
      </c>
      <c r="O23" s="92">
        <v>33.78284838074587</v>
      </c>
      <c r="P23" s="92">
        <v>11.14317351933208</v>
      </c>
      <c r="Q23" s="93"/>
      <c r="R23" s="92">
        <v>29.708924531740085</v>
      </c>
      <c r="S23" s="92">
        <v>18.645008619062008</v>
      </c>
      <c r="T23" s="92">
        <v>33.78284838074587</v>
      </c>
      <c r="U23" s="93"/>
      <c r="V23" s="92">
        <v>29.20066801546392</v>
      </c>
      <c r="W23" s="92">
        <v>18.645008619062008</v>
      </c>
      <c r="X23" s="92">
        <v>29.277760862738628</v>
      </c>
    </row>
    <row r="24" spans="1:24" ht="12.75">
      <c r="A24" s="20"/>
      <c r="B24" s="20"/>
      <c r="C24" s="38">
        <f t="shared" si="0"/>
        <v>2028</v>
      </c>
      <c r="D24" s="94"/>
      <c r="E24" s="88">
        <v>129.20211237242222</v>
      </c>
      <c r="F24" s="95"/>
      <c r="G24" s="88">
        <v>127.13589471971073</v>
      </c>
      <c r="H24" s="89">
        <v>21.91998184822599</v>
      </c>
      <c r="I24" s="28"/>
      <c r="J24" s="88">
        <v>27.092623053009017</v>
      </c>
      <c r="K24" s="88">
        <v>15.85839673222135</v>
      </c>
      <c r="L24" s="88">
        <v>3.9381289745872845</v>
      </c>
      <c r="M24" s="91"/>
      <c r="N24" s="92">
        <v>31.215974268858186</v>
      </c>
      <c r="O24" s="92">
        <v>34.29479671928015</v>
      </c>
      <c r="P24" s="92">
        <v>11.31203817825387</v>
      </c>
      <c r="Q24" s="93"/>
      <c r="R24" s="92">
        <v>30.141908006911315</v>
      </c>
      <c r="S24" s="92">
        <v>19.113670364838345</v>
      </c>
      <c r="T24" s="92">
        <v>34.29479671928015</v>
      </c>
      <c r="U24" s="93"/>
      <c r="V24" s="92">
        <v>29.60950990014723</v>
      </c>
      <c r="W24" s="92">
        <v>19.113670364838345</v>
      </c>
      <c r="X24" s="92">
        <v>29.687682133172935</v>
      </c>
    </row>
    <row r="25" spans="1:24" ht="12.75">
      <c r="A25" s="20"/>
      <c r="B25" s="20"/>
      <c r="C25" s="62"/>
      <c r="D25" s="20"/>
      <c r="E25" s="20"/>
      <c r="F25" s="20"/>
      <c r="G25" s="20"/>
      <c r="H25" s="20"/>
      <c r="I25" s="2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96"/>
    </row>
    <row r="26" spans="1:24" ht="12.75">
      <c r="A26" s="20"/>
      <c r="B26" s="20"/>
      <c r="C26" s="24" t="s">
        <v>25</v>
      </c>
      <c r="D26" s="20"/>
      <c r="E26" s="20"/>
      <c r="F26" s="20"/>
      <c r="G26" s="20"/>
      <c r="H26" s="20"/>
      <c r="I26" s="2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96"/>
    </row>
    <row r="27" spans="1:24" ht="12.75">
      <c r="A27" s="20"/>
      <c r="B27" s="20"/>
      <c r="C27" s="24" t="s">
        <v>24</v>
      </c>
      <c r="D27" s="20"/>
      <c r="E27" s="20"/>
      <c r="F27" s="20"/>
      <c r="G27" s="20"/>
      <c r="H27" s="92">
        <f>-PMT(0.0136,10,NPV(0.0136,H10:H19))</f>
        <v>17.492358159198076</v>
      </c>
      <c r="I27" s="98"/>
      <c r="J27" s="92">
        <f>-PMT(0.0136,10,NPV(0.0136,J10:J19))</f>
        <v>22.743950300715905</v>
      </c>
      <c r="K27" s="92">
        <f>-PMT(0.0136,10,NPV(0.0136,K10:K19))</f>
        <v>12.101718755318052</v>
      </c>
      <c r="L27" s="92">
        <f>-PMT(0.0136,10,NPV(0.0136,L10:L19))</f>
        <v>3.7744966452354913</v>
      </c>
      <c r="M27" s="99"/>
      <c r="N27" s="92">
        <f>-PMT(0.0136,10,NPV(0.0136,N10:N19))</f>
        <v>26.835076267191194</v>
      </c>
      <c r="O27" s="92">
        <f>-PMT(0.0136,10,NPV(0.0136,O10:O19))</f>
        <v>29.481812023654122</v>
      </c>
      <c r="P27" s="92">
        <f>-PMT(0.0136,10,NPV(0.0136,P10:P19))</f>
        <v>9.724489283477507</v>
      </c>
      <c r="Q27" s="99"/>
      <c r="R27" s="92">
        <f>-PMT(0.0136,10,NPV(0.0136,R10:R19))</f>
        <v>25.74831540186693</v>
      </c>
      <c r="S27" s="92">
        <f>-PMT(0.0136,10,NPV(0.0136,S10:S19))</f>
        <v>15.331555192185427</v>
      </c>
      <c r="T27" s="92">
        <f>-PMT(0.0136,10,NPV(0.0136,T10:T19))</f>
        <v>29.481812023654122</v>
      </c>
      <c r="U27" s="99"/>
      <c r="V27" s="92">
        <f>-PMT(0.0136,10,NPV(0.0136,V10:V19))</f>
        <v>25.204647181736494</v>
      </c>
      <c r="W27" s="92">
        <f>-PMT(0.0136,10,NPV(0.0136,W10:W19))</f>
        <v>15.331555192185427</v>
      </c>
      <c r="X27" s="92">
        <f>-PMT(0.0136,10,NPV(0.0136,X10:X19))</f>
        <v>25.271190112013485</v>
      </c>
    </row>
    <row r="28" spans="1:24" ht="12.75">
      <c r="A28" s="20"/>
      <c r="B28" s="20"/>
      <c r="C28" s="24" t="s">
        <v>23</v>
      </c>
      <c r="D28" s="20"/>
      <c r="E28" s="20"/>
      <c r="F28" s="20"/>
      <c r="G28" s="20"/>
      <c r="H28" s="92">
        <f>-PMT(0.0136,15,NPV(0.0136,H10:H24))</f>
        <v>18.58158077136625</v>
      </c>
      <c r="I28" s="98"/>
      <c r="J28" s="92">
        <f>-PMT(0.0136,15,NPV(0.0136,J10:J24))</f>
        <v>23.807232063387573</v>
      </c>
      <c r="K28" s="92">
        <f>-PMT(0.0136,15,NPV(0.0136,K10:K24))</f>
        <v>12.991948545859135</v>
      </c>
      <c r="L28" s="92">
        <f>-PMT(0.0136,15,NPV(0.0136,L10:L24))</f>
        <v>3.804057462161415</v>
      </c>
      <c r="M28" s="99"/>
      <c r="N28" s="92">
        <f>-PMT(0.0136,15,NPV(0.0136,N10:N24))</f>
        <v>27.908381741194443</v>
      </c>
      <c r="O28" s="92">
        <f>-PMT(0.0136,15,NPV(0.0136,O10:O24))</f>
        <v>30.660977303955935</v>
      </c>
      <c r="P28" s="92">
        <f>-PMT(0.0136,15,NPV(0.0136,P10:P24))</f>
        <v>10.113433494998276</v>
      </c>
      <c r="Q28" s="99"/>
      <c r="R28" s="92">
        <f>-PMT(0.0136,15,NPV(0.0136,R10:R24))</f>
        <v>26.844955884537274</v>
      </c>
      <c r="S28" s="92">
        <f>-PMT(0.0136,15,NPV(0.0136,S10:S24))</f>
        <v>16.22969810207266</v>
      </c>
      <c r="T28" s="92">
        <f>-PMT(0.0136,15,NPV(0.0136,T10:T24))</f>
        <v>30.660977303955935</v>
      </c>
      <c r="U28" s="99"/>
      <c r="V28" s="92">
        <f>-PMT(0.0136,15,NPV(0.0136,V10:V24))</f>
        <v>26.31897415120712</v>
      </c>
      <c r="W28" s="92">
        <f>-PMT(0.0136,15,NPV(0.0136,W10:W24))</f>
        <v>16.22969810207266</v>
      </c>
      <c r="X28" s="92">
        <f>-PMT(0.0136,15,NPV(0.0136,X10:X24))</f>
        <v>26.388459022361154</v>
      </c>
    </row>
    <row r="29" spans="1:24" ht="12.75">
      <c r="A29" s="20"/>
      <c r="B29" s="20"/>
      <c r="C29" s="24" t="s">
        <v>22</v>
      </c>
      <c r="D29" s="20"/>
      <c r="E29" s="20"/>
      <c r="F29" s="20"/>
      <c r="G29" s="20"/>
      <c r="H29" s="97">
        <v>21.934170288156636</v>
      </c>
      <c r="I29" s="98"/>
      <c r="J29" s="88">
        <v>27.10960815657537</v>
      </c>
      <c r="K29" s="88">
        <v>16.114008849586646</v>
      </c>
      <c r="L29" s="88">
        <v>3.9638961205884624</v>
      </c>
      <c r="M29" s="98"/>
      <c r="N29" s="92">
        <v>31.17709473714481</v>
      </c>
      <c r="O29" s="92">
        <v>34.25208251067763</v>
      </c>
      <c r="P29" s="92">
        <v>11.297949021743602</v>
      </c>
      <c r="Q29" s="99"/>
      <c r="R29" s="92">
        <v>30.161526831605393</v>
      </c>
      <c r="S29" s="92">
        <v>19.265384368505625</v>
      </c>
      <c r="T29" s="92">
        <v>34.25208251067763</v>
      </c>
      <c r="U29" s="99"/>
      <c r="V29" s="92">
        <v>29.57896314742148</v>
      </c>
      <c r="W29" s="92">
        <v>19.265384368505625</v>
      </c>
      <c r="X29" s="92">
        <v>29.657054733794133</v>
      </c>
    </row>
    <row r="30" spans="3:24" ht="12.75">
      <c r="C30" s="24"/>
      <c r="D30" s="20"/>
      <c r="E30" s="20"/>
      <c r="F30" s="20"/>
      <c r="G30" s="20"/>
      <c r="H30" s="98"/>
      <c r="I30" s="98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</row>
    <row r="31" spans="3:24" ht="12.75">
      <c r="C31" s="6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19"/>
    </row>
    <row r="32" spans="3:24" ht="12.75">
      <c r="C32" s="24" t="s">
        <v>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19"/>
    </row>
    <row r="33" spans="3:24" ht="12.75">
      <c r="C33" s="172" t="s">
        <v>97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19"/>
    </row>
    <row r="34" spans="3:24" ht="12.75" customHeight="1">
      <c r="C34" s="179" t="s">
        <v>57</v>
      </c>
      <c r="D34" s="180"/>
      <c r="E34" s="180"/>
      <c r="F34" s="180"/>
      <c r="G34" s="180"/>
      <c r="H34" s="180"/>
      <c r="I34" s="180"/>
      <c r="J34" s="180"/>
      <c r="K34" s="180"/>
      <c r="L34" s="180"/>
      <c r="M34" s="101"/>
      <c r="N34" s="180"/>
      <c r="O34" s="180"/>
      <c r="P34" s="180"/>
      <c r="Q34" s="180"/>
      <c r="R34" s="180"/>
      <c r="S34" s="180"/>
      <c r="T34" s="180"/>
      <c r="U34" s="20"/>
      <c r="V34" s="20"/>
      <c r="W34" s="20"/>
      <c r="X34" s="19"/>
    </row>
    <row r="35" spans="3:24" ht="12.75" customHeight="1">
      <c r="C35" s="181" t="s">
        <v>58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02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5"/>
    </row>
    <row r="40" spans="10:24" ht="12.75">
      <c r="J40" s="170"/>
      <c r="K40" s="170"/>
      <c r="L40" s="170"/>
      <c r="N40" s="170"/>
      <c r="O40" s="170"/>
      <c r="P40" s="170"/>
      <c r="R40" s="170"/>
      <c r="S40" s="170"/>
      <c r="T40" s="170"/>
      <c r="V40" s="170"/>
      <c r="W40" s="170"/>
      <c r="X40" s="170"/>
    </row>
    <row r="41" spans="10:24" ht="12.75">
      <c r="J41" s="170"/>
      <c r="K41" s="170"/>
      <c r="L41" s="170"/>
      <c r="N41" s="170"/>
      <c r="O41" s="170"/>
      <c r="P41" s="170"/>
      <c r="R41" s="170"/>
      <c r="S41" s="170"/>
      <c r="T41" s="170"/>
      <c r="U41" s="170"/>
      <c r="V41" s="170"/>
      <c r="W41" s="170"/>
      <c r="X41" s="170"/>
    </row>
    <row r="42" ht="12.75">
      <c r="H42" s="14" t="s">
        <v>95</v>
      </c>
    </row>
    <row r="43" spans="8:24" ht="12.75">
      <c r="H43" s="14">
        <v>17.492358159198076</v>
      </c>
      <c r="J43" s="170">
        <v>22.743950300715905</v>
      </c>
      <c r="K43" s="14">
        <v>12.101718755318052</v>
      </c>
      <c r="L43" s="14">
        <v>3.7744966452354913</v>
      </c>
      <c r="N43" s="14">
        <v>26.835076267191194</v>
      </c>
      <c r="O43" s="14">
        <v>29.481812023654122</v>
      </c>
      <c r="P43" s="14">
        <v>9.724489283477507</v>
      </c>
      <c r="R43" s="14">
        <v>25.74831540186693</v>
      </c>
      <c r="S43" s="14">
        <v>15.331555192185427</v>
      </c>
      <c r="T43" s="14">
        <v>29.481812023654122</v>
      </c>
      <c r="V43" s="14">
        <v>25.204647181736494</v>
      </c>
      <c r="W43" s="14">
        <v>15.331555192185427</v>
      </c>
      <c r="X43" s="14">
        <v>25.271190112013485</v>
      </c>
    </row>
    <row r="44" spans="8:24" ht="12.75">
      <c r="H44" s="14">
        <v>18.58158077136625</v>
      </c>
      <c r="J44" s="14">
        <v>23.807232063387573</v>
      </c>
      <c r="K44" s="14">
        <v>12.991948545859135</v>
      </c>
      <c r="L44" s="14">
        <v>3.804057462161415</v>
      </c>
      <c r="N44" s="14">
        <v>27.908381741194443</v>
      </c>
      <c r="O44" s="14">
        <v>30.660977303955935</v>
      </c>
      <c r="P44" s="14">
        <v>10.113433494998276</v>
      </c>
      <c r="R44" s="14">
        <v>26.844955884537274</v>
      </c>
      <c r="S44" s="14">
        <v>16.22969810207266</v>
      </c>
      <c r="T44" s="14">
        <v>30.660977303955935</v>
      </c>
      <c r="V44" s="14">
        <v>26.31897415120712</v>
      </c>
      <c r="W44" s="14">
        <v>16.22969810207266</v>
      </c>
      <c r="X44" s="14">
        <v>26.388459022361154</v>
      </c>
    </row>
    <row r="45" spans="8:24" ht="12.75">
      <c r="H45" s="14">
        <v>21.934170288156636</v>
      </c>
      <c r="J45" s="14">
        <v>27.10960815657537</v>
      </c>
      <c r="K45" s="14">
        <v>16.114008849586646</v>
      </c>
      <c r="L45" s="14">
        <v>3.9638961205884624</v>
      </c>
      <c r="N45" s="14">
        <v>31.17709473714481</v>
      </c>
      <c r="O45" s="14">
        <v>34.25208251067763</v>
      </c>
      <c r="P45" s="14">
        <v>11.297949021743602</v>
      </c>
      <c r="R45" s="14">
        <v>30.161526831605393</v>
      </c>
      <c r="S45" s="14">
        <v>19.265384368505625</v>
      </c>
      <c r="T45" s="14">
        <v>34.25208251067763</v>
      </c>
      <c r="V45" s="14">
        <v>29.57896314742148</v>
      </c>
      <c r="W45" s="14">
        <v>19.265384368505625</v>
      </c>
      <c r="X45" s="14">
        <v>29.657054733794133</v>
      </c>
    </row>
    <row r="46" spans="8:24" ht="12.75">
      <c r="H46" s="97"/>
      <c r="I46" s="98"/>
      <c r="J46" s="88"/>
      <c r="K46" s="88"/>
      <c r="L46" s="88"/>
      <c r="M46" s="98"/>
      <c r="N46" s="92"/>
      <c r="O46" s="92"/>
      <c r="P46" s="92"/>
      <c r="Q46" s="99"/>
      <c r="R46" s="92"/>
      <c r="S46" s="92"/>
      <c r="T46" s="92"/>
      <c r="U46" s="99"/>
      <c r="V46" s="92"/>
      <c r="W46" s="92"/>
      <c r="X46" s="92"/>
    </row>
    <row r="49" spans="8:24" ht="12.75">
      <c r="H49" s="171">
        <f>H27-H43</f>
        <v>0</v>
      </c>
      <c r="J49" s="171">
        <f>J27-J43</f>
        <v>0</v>
      </c>
      <c r="K49" s="171">
        <f>K27-K43</f>
        <v>0</v>
      </c>
      <c r="L49" s="171">
        <f>L27-L43</f>
        <v>0</v>
      </c>
      <c r="N49" s="171">
        <f aca="true" t="shared" si="1" ref="N49:T49">N27-N43</f>
        <v>0</v>
      </c>
      <c r="O49" s="171">
        <f t="shared" si="1"/>
        <v>0</v>
      </c>
      <c r="P49" s="171">
        <f t="shared" si="1"/>
        <v>0</v>
      </c>
      <c r="Q49" s="171">
        <f t="shared" si="1"/>
        <v>0</v>
      </c>
      <c r="R49" s="171">
        <f t="shared" si="1"/>
        <v>0</v>
      </c>
      <c r="S49" s="171">
        <f t="shared" si="1"/>
        <v>0</v>
      </c>
      <c r="T49" s="171">
        <f t="shared" si="1"/>
        <v>0</v>
      </c>
      <c r="V49" s="171">
        <f>V27-V43</f>
        <v>0</v>
      </c>
      <c r="W49" s="171">
        <f>W27-W43</f>
        <v>0</v>
      </c>
      <c r="X49" s="171">
        <f>X27-X43</f>
        <v>0</v>
      </c>
    </row>
    <row r="50" spans="8:24" ht="12.75">
      <c r="H50" s="171">
        <f>H28-H44</f>
        <v>0</v>
      </c>
      <c r="I50" s="171"/>
      <c r="J50" s="171">
        <f aca="true" t="shared" si="2" ref="J50:L51">J28-J44</f>
        <v>0</v>
      </c>
      <c r="K50" s="171">
        <f t="shared" si="2"/>
        <v>0</v>
      </c>
      <c r="L50" s="171">
        <f t="shared" si="2"/>
        <v>0</v>
      </c>
      <c r="M50" s="171"/>
      <c r="N50" s="171">
        <f>N28-N44</f>
        <v>0</v>
      </c>
      <c r="O50" s="171">
        <f>O28-O44</f>
        <v>0</v>
      </c>
      <c r="P50" s="171">
        <f>P28-P44</f>
        <v>0</v>
      </c>
      <c r="Q50" s="171">
        <f>Q28-Q44</f>
        <v>0</v>
      </c>
      <c r="R50" s="171">
        <f>R28-R44</f>
        <v>0</v>
      </c>
      <c r="S50" s="171">
        <f>S28-S44</f>
        <v>0</v>
      </c>
      <c r="T50" s="171">
        <f>T28-T44</f>
        <v>0</v>
      </c>
      <c r="U50" s="171"/>
      <c r="V50" s="171">
        <f>V28-V44</f>
        <v>0</v>
      </c>
      <c r="W50" s="171">
        <f>W28-W44</f>
        <v>0</v>
      </c>
      <c r="X50" s="171">
        <f>X28-X44</f>
        <v>0</v>
      </c>
    </row>
    <row r="51" spans="8:24" ht="12.75">
      <c r="H51" s="171">
        <f>H29-H45</f>
        <v>0</v>
      </c>
      <c r="J51" s="171">
        <f t="shared" si="2"/>
        <v>0</v>
      </c>
      <c r="K51" s="171">
        <f t="shared" si="2"/>
        <v>0</v>
      </c>
      <c r="L51" s="171">
        <f t="shared" si="2"/>
        <v>0</v>
      </c>
      <c r="N51" s="171">
        <f>N29-N45</f>
        <v>0</v>
      </c>
      <c r="O51" s="171">
        <f>O29-O45</f>
        <v>0</v>
      </c>
      <c r="P51" s="171">
        <f>P29-P45</f>
        <v>0</v>
      </c>
      <c r="Q51" s="171">
        <f>Q29-Q45</f>
        <v>0</v>
      </c>
      <c r="R51" s="171">
        <f>R29-R45</f>
        <v>0</v>
      </c>
      <c r="S51" s="171">
        <f>S29-S45</f>
        <v>0</v>
      </c>
      <c r="T51" s="171">
        <f>T29-T45</f>
        <v>0</v>
      </c>
      <c r="V51" s="171">
        <f>V29-V45</f>
        <v>0</v>
      </c>
      <c r="W51" s="171">
        <f>W29-W45</f>
        <v>0</v>
      </c>
      <c r="X51" s="171">
        <f>X29-X45</f>
        <v>0</v>
      </c>
    </row>
  </sheetData>
  <sheetProtection/>
  <mergeCells count="8">
    <mergeCell ref="V4:X4"/>
    <mergeCell ref="C34:L34"/>
    <mergeCell ref="N34:T34"/>
    <mergeCell ref="C35:L35"/>
    <mergeCell ref="E4:H4"/>
    <mergeCell ref="J4:L4"/>
    <mergeCell ref="N4:P4"/>
    <mergeCell ref="R4:T4"/>
  </mergeCells>
  <printOptions/>
  <pageMargins left="0.7" right="0.7" top="0.75" bottom="0.75" header="0.3" footer="0.3"/>
  <pageSetup fitToHeight="1" fitToWidth="1" horizontalDpi="600" verticalDpi="600" orientation="landscape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215"/>
  <sheetViews>
    <sheetView showGridLines="0" view="pageBreakPreview" zoomScaleNormal="60" zoomScaleSheetLayoutView="100" zoomScalePageLayoutView="0" workbookViewId="0" topLeftCell="A1">
      <selection activeCell="D5" sqref="D5:L5"/>
    </sheetView>
  </sheetViews>
  <sheetFormatPr defaultColWidth="9.140625" defaultRowHeight="12.75"/>
  <cols>
    <col min="1" max="1" width="13.140625" style="14" customWidth="1"/>
    <col min="2" max="4" width="9.140625" style="14" customWidth="1"/>
    <col min="5" max="5" width="1.57421875" style="14" customWidth="1"/>
    <col min="6" max="6" width="11.57421875" style="14" customWidth="1"/>
    <col min="7" max="7" width="2.421875" style="14" customWidth="1"/>
    <col min="8" max="9" width="9.140625" style="14" customWidth="1"/>
    <col min="10" max="10" width="2.57421875" style="14" customWidth="1"/>
    <col min="11" max="11" width="9.140625" style="14" customWidth="1"/>
    <col min="12" max="12" width="9.8515625" style="14" customWidth="1"/>
    <col min="13" max="14" width="9.140625" style="14" customWidth="1"/>
    <col min="15" max="15" width="14.7109375" style="14" customWidth="1"/>
    <col min="16" max="16" width="18.7109375" style="14" customWidth="1"/>
    <col min="17" max="17" width="17.00390625" style="14" customWidth="1"/>
    <col min="18" max="182" width="9.140625" style="14" customWidth="1"/>
    <col min="183" max="183" width="13.140625" style="14" customWidth="1"/>
    <col min="184" max="184" width="9.140625" style="14" customWidth="1"/>
    <col min="185" max="185" width="11.7109375" style="14" customWidth="1"/>
    <col min="186" max="186" width="2.7109375" style="14" customWidth="1"/>
    <col min="187" max="188" width="11.57421875" style="14" customWidth="1"/>
    <col min="189" max="189" width="13.00390625" style="14" customWidth="1"/>
    <col min="190" max="190" width="11.8515625" style="14" customWidth="1"/>
    <col min="191" max="191" width="2.57421875" style="14" customWidth="1"/>
    <col min="192" max="192" width="14.140625" style="14" bestFit="1" customWidth="1"/>
    <col min="193" max="193" width="13.421875" style="14" bestFit="1" customWidth="1"/>
    <col min="194" max="194" width="11.28125" style="14" customWidth="1"/>
    <col min="195" max="195" width="1.7109375" style="14" customWidth="1"/>
    <col min="196" max="196" width="12.421875" style="14" customWidth="1"/>
    <col min="197" max="197" width="11.421875" style="14" customWidth="1"/>
    <col min="198" max="198" width="9.421875" style="14" customWidth="1"/>
    <col min="199" max="199" width="1.421875" style="14" customWidth="1"/>
    <col min="200" max="200" width="12.7109375" style="14" customWidth="1"/>
    <col min="201" max="201" width="11.57421875" style="14" customWidth="1"/>
    <col min="202" max="202" width="11.7109375" style="14" customWidth="1"/>
    <col min="203" max="203" width="1.7109375" style="14" customWidth="1"/>
    <col min="204" max="204" width="13.421875" style="14" customWidth="1"/>
    <col min="205" max="205" width="11.7109375" style="14" customWidth="1"/>
    <col min="206" max="206" width="12.421875" style="14" customWidth="1"/>
    <col min="207" max="209" width="9.140625" style="14" customWidth="1"/>
    <col min="210" max="210" width="1.57421875" style="14" customWidth="1"/>
    <col min="211" max="211" width="11.57421875" style="14" customWidth="1"/>
    <col min="212" max="212" width="2.421875" style="14" customWidth="1"/>
    <col min="213" max="214" width="9.140625" style="14" customWidth="1"/>
    <col min="215" max="215" width="2.57421875" style="14" customWidth="1"/>
    <col min="216" max="217" width="9.140625" style="14" customWidth="1"/>
    <col min="218" max="219" width="2.421875" style="14" customWidth="1"/>
    <col min="220" max="220" width="11.28125" style="14" customWidth="1"/>
    <col min="221" max="221" width="2.140625" style="14" customWidth="1"/>
    <col min="222" max="222" width="14.57421875" style="14" customWidth="1"/>
    <col min="223" max="223" width="2.28125" style="14" customWidth="1"/>
    <col min="224" max="226" width="9.140625" style="14" customWidth="1"/>
    <col min="227" max="227" width="2.00390625" style="14" customWidth="1"/>
    <col min="228" max="229" width="9.140625" style="14" customWidth="1"/>
    <col min="230" max="230" width="12.28125" style="14" customWidth="1"/>
    <col min="231" max="231" width="2.421875" style="14" customWidth="1"/>
    <col min="232" max="232" width="10.8515625" style="14" customWidth="1"/>
    <col min="233" max="233" width="11.57421875" style="14" customWidth="1"/>
    <col min="234" max="234" width="13.00390625" style="14" customWidth="1"/>
    <col min="235" max="16384" width="9.140625" style="14" customWidth="1"/>
  </cols>
  <sheetData>
    <row r="1" spans="1:12" ht="12.75">
      <c r="A1" s="14" t="s">
        <v>59</v>
      </c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14" t="s">
        <v>60</v>
      </c>
      <c r="B2" s="103">
        <v>0.0136</v>
      </c>
      <c r="C2" s="103"/>
      <c r="D2" s="30"/>
      <c r="E2" s="30"/>
      <c r="F2" s="30"/>
      <c r="G2" s="30"/>
      <c r="H2" s="30"/>
      <c r="I2" s="30"/>
      <c r="J2" s="30"/>
      <c r="K2" s="30"/>
      <c r="L2" s="30"/>
    </row>
    <row r="3" spans="2:12" ht="12.75">
      <c r="B3" s="103"/>
      <c r="C3" s="103"/>
      <c r="D3" s="104"/>
      <c r="E3" s="104"/>
      <c r="F3" s="104"/>
      <c r="G3" s="104"/>
      <c r="H3" s="37"/>
      <c r="I3" s="37"/>
      <c r="J3" s="37"/>
      <c r="K3" s="37"/>
      <c r="L3" s="37"/>
    </row>
    <row r="4" spans="2:4" ht="18.75" customHeight="1" thickBot="1">
      <c r="B4" s="103"/>
      <c r="C4" s="103"/>
      <c r="D4" s="105"/>
    </row>
    <row r="5" spans="2:17" ht="42" customHeight="1" thickBot="1">
      <c r="B5" s="103"/>
      <c r="C5" s="103"/>
      <c r="D5" s="197" t="s">
        <v>102</v>
      </c>
      <c r="E5" s="198"/>
      <c r="F5" s="198"/>
      <c r="G5" s="198"/>
      <c r="H5" s="198"/>
      <c r="I5" s="198"/>
      <c r="J5" s="198"/>
      <c r="K5" s="198"/>
      <c r="L5" s="199"/>
      <c r="O5" s="146" t="s">
        <v>62</v>
      </c>
      <c r="P5" s="147"/>
      <c r="Q5" s="148"/>
    </row>
    <row r="6" spans="4:17" ht="18.75" customHeight="1" thickBot="1">
      <c r="D6" s="108" t="s">
        <v>61</v>
      </c>
      <c r="E6" s="109"/>
      <c r="F6" s="109"/>
      <c r="G6" s="109"/>
      <c r="H6" s="109"/>
      <c r="I6" s="109"/>
      <c r="J6" s="109"/>
      <c r="K6" s="109"/>
      <c r="L6" s="110"/>
      <c r="O6" s="116"/>
      <c r="P6" s="117"/>
      <c r="Q6" s="118"/>
    </row>
    <row r="7" spans="4:17" ht="27" customHeight="1">
      <c r="D7" s="107"/>
      <c r="E7" s="20"/>
      <c r="F7" s="113" t="s">
        <v>37</v>
      </c>
      <c r="G7" s="58"/>
      <c r="H7" s="200" t="s">
        <v>38</v>
      </c>
      <c r="I7" s="201"/>
      <c r="J7" s="20"/>
      <c r="K7" s="195" t="s">
        <v>36</v>
      </c>
      <c r="L7" s="196"/>
      <c r="O7" s="122"/>
      <c r="P7" s="49" t="s">
        <v>63</v>
      </c>
      <c r="Q7" s="150" t="s">
        <v>64</v>
      </c>
    </row>
    <row r="8" spans="4:17" ht="80.25" customHeight="1">
      <c r="D8" s="114" t="s">
        <v>35</v>
      </c>
      <c r="E8" s="37"/>
      <c r="F8" s="51" t="s">
        <v>34</v>
      </c>
      <c r="G8" s="54"/>
      <c r="H8" s="51" t="s">
        <v>51</v>
      </c>
      <c r="I8" s="73" t="s">
        <v>53</v>
      </c>
      <c r="J8" s="20"/>
      <c r="K8" s="51" t="s">
        <v>51</v>
      </c>
      <c r="L8" s="115" t="s">
        <v>54</v>
      </c>
      <c r="O8" s="121" t="s">
        <v>35</v>
      </c>
      <c r="P8" s="149" t="s">
        <v>66</v>
      </c>
      <c r="Q8" s="151" t="s">
        <v>66</v>
      </c>
    </row>
    <row r="9" spans="4:17" ht="12.75" customHeight="1">
      <c r="D9" s="114"/>
      <c r="E9" s="119"/>
      <c r="F9" s="49" t="s">
        <v>27</v>
      </c>
      <c r="G9" s="46"/>
      <c r="H9" s="49" t="s">
        <v>27</v>
      </c>
      <c r="I9" s="79" t="s">
        <v>27</v>
      </c>
      <c r="J9" s="20"/>
      <c r="K9" s="49" t="s">
        <v>27</v>
      </c>
      <c r="L9" s="120" t="s">
        <v>27</v>
      </c>
      <c r="O9" s="121">
        <v>2013</v>
      </c>
      <c r="P9" s="92">
        <v>28.210978408347213</v>
      </c>
      <c r="Q9" s="126">
        <v>27.314719523335295</v>
      </c>
    </row>
    <row r="10" spans="4:17" ht="12.75">
      <c r="D10" s="114"/>
      <c r="E10" s="47"/>
      <c r="F10" s="38" t="s">
        <v>65</v>
      </c>
      <c r="G10" s="46"/>
      <c r="H10" s="38" t="s">
        <v>65</v>
      </c>
      <c r="I10" s="124" t="s">
        <v>65</v>
      </c>
      <c r="J10" s="20"/>
      <c r="K10" s="38" t="s">
        <v>65</v>
      </c>
      <c r="L10" s="123" t="s">
        <v>65</v>
      </c>
      <c r="O10" s="121">
        <f>O9+1</f>
        <v>2014</v>
      </c>
      <c r="P10" s="92">
        <v>26.071301922294154</v>
      </c>
      <c r="Q10" s="126">
        <v>25.1933576318012</v>
      </c>
    </row>
    <row r="11" spans="4:17" ht="12.75">
      <c r="D11" s="114"/>
      <c r="E11" s="47"/>
      <c r="F11" s="82"/>
      <c r="G11" s="46"/>
      <c r="H11" s="82"/>
      <c r="I11" s="87"/>
      <c r="J11" s="20"/>
      <c r="K11" s="82"/>
      <c r="L11" s="125"/>
      <c r="O11" s="121">
        <f aca="true" t="shared" si="0" ref="O11:O24">O10+1</f>
        <v>2015</v>
      </c>
      <c r="P11" s="92">
        <v>25.891072020156486</v>
      </c>
      <c r="Q11" s="126">
        <v>24.97001850864194</v>
      </c>
    </row>
    <row r="12" spans="4:17" ht="12.75">
      <c r="D12" s="114">
        <v>2013</v>
      </c>
      <c r="E12" s="47"/>
      <c r="F12" s="127">
        <v>1</v>
      </c>
      <c r="G12" s="35"/>
      <c r="H12" s="127">
        <v>0.8354025900900901</v>
      </c>
      <c r="I12" s="127">
        <v>0.16459740990990993</v>
      </c>
      <c r="J12" s="128"/>
      <c r="K12" s="168">
        <v>0.6378020859832104</v>
      </c>
      <c r="L12" s="169">
        <v>0.36219791401678963</v>
      </c>
      <c r="O12" s="121">
        <f t="shared" si="0"/>
        <v>2016</v>
      </c>
      <c r="P12" s="92">
        <v>27.10151137918232</v>
      </c>
      <c r="Q12" s="126">
        <v>26.09663329977803</v>
      </c>
    </row>
    <row r="13" spans="4:17" ht="12.75">
      <c r="D13" s="114">
        <f aca="true" t="shared" si="1" ref="D13:D27">+D12+1</f>
        <v>2014</v>
      </c>
      <c r="E13" s="47"/>
      <c r="F13" s="127">
        <v>1</v>
      </c>
      <c r="G13" s="35"/>
      <c r="H13" s="127">
        <v>0.8156448315233265</v>
      </c>
      <c r="I13" s="127">
        <v>0.1843551684766735</v>
      </c>
      <c r="J13" s="128"/>
      <c r="K13" s="168">
        <v>0.6302502667572024</v>
      </c>
      <c r="L13" s="169">
        <v>0.36974973324279753</v>
      </c>
      <c r="O13" s="121">
        <f t="shared" si="0"/>
        <v>2017</v>
      </c>
      <c r="P13" s="92">
        <v>27.825322985693866</v>
      </c>
      <c r="Q13" s="126">
        <v>26.797571548871247</v>
      </c>
    </row>
    <row r="14" spans="4:17" ht="12.75">
      <c r="D14" s="114">
        <f t="shared" si="1"/>
        <v>2015</v>
      </c>
      <c r="E14" s="47"/>
      <c r="F14" s="127">
        <v>1</v>
      </c>
      <c r="G14" s="35"/>
      <c r="H14" s="127">
        <v>0.822284087314141</v>
      </c>
      <c r="I14" s="127">
        <v>0.1777159126858589</v>
      </c>
      <c r="J14" s="128"/>
      <c r="K14" s="168">
        <v>0.6342368244104895</v>
      </c>
      <c r="L14" s="169">
        <v>0.36576317558951055</v>
      </c>
      <c r="O14" s="121">
        <f t="shared" si="0"/>
        <v>2018</v>
      </c>
      <c r="P14" s="92">
        <v>28.197776287346638</v>
      </c>
      <c r="Q14" s="126">
        <v>27.15825485759534</v>
      </c>
    </row>
    <row r="15" spans="4:17" ht="12.75">
      <c r="D15" s="114">
        <f t="shared" si="1"/>
        <v>2016</v>
      </c>
      <c r="E15" s="47"/>
      <c r="F15" s="127">
        <v>1</v>
      </c>
      <c r="G15" s="35"/>
      <c r="H15" s="127">
        <v>0.8214682058804771</v>
      </c>
      <c r="I15" s="127">
        <v>0.17853179411952294</v>
      </c>
      <c r="J15" s="128"/>
      <c r="K15" s="168">
        <v>0.6333234210947687</v>
      </c>
      <c r="L15" s="169">
        <v>0.36667657890523137</v>
      </c>
      <c r="O15" s="121">
        <f t="shared" si="0"/>
        <v>2019</v>
      </c>
      <c r="P15" s="92">
        <v>28.64103204185669</v>
      </c>
      <c r="Q15" s="126">
        <v>27.58750317258739</v>
      </c>
    </row>
    <row r="16" spans="4:17" ht="12.75">
      <c r="D16" s="114">
        <f t="shared" si="1"/>
        <v>2017</v>
      </c>
      <c r="E16" s="47"/>
      <c r="F16" s="127">
        <v>1</v>
      </c>
      <c r="G16" s="35"/>
      <c r="H16" s="127">
        <v>0.8192269522741626</v>
      </c>
      <c r="I16" s="127">
        <v>0.18077304772583744</v>
      </c>
      <c r="J16" s="128"/>
      <c r="K16" s="168">
        <v>0.6274451689389449</v>
      </c>
      <c r="L16" s="169">
        <v>0.3725548310610552</v>
      </c>
      <c r="O16" s="121">
        <f t="shared" si="0"/>
        <v>2020</v>
      </c>
      <c r="P16" s="92">
        <v>29.045671414224614</v>
      </c>
      <c r="Q16" s="126">
        <v>27.97935543169762</v>
      </c>
    </row>
    <row r="17" spans="4:17" ht="12.75">
      <c r="D17" s="114">
        <f t="shared" si="1"/>
        <v>2018</v>
      </c>
      <c r="E17" s="47"/>
      <c r="F17" s="127">
        <v>1</v>
      </c>
      <c r="G17" s="35"/>
      <c r="H17" s="127">
        <v>0.8184498956158665</v>
      </c>
      <c r="I17" s="127">
        <v>0.1815501043841336</v>
      </c>
      <c r="J17" s="128"/>
      <c r="K17" s="168">
        <v>0.6258438675184632</v>
      </c>
      <c r="L17" s="169">
        <v>0.37415613248153684</v>
      </c>
      <c r="O17" s="121">
        <f t="shared" si="0"/>
        <v>2021</v>
      </c>
      <c r="P17" s="92">
        <v>29.48833504512289</v>
      </c>
      <c r="Q17" s="126">
        <v>28.408030334928995</v>
      </c>
    </row>
    <row r="18" spans="4:17" ht="12.75">
      <c r="D18" s="114">
        <f t="shared" si="1"/>
        <v>2019</v>
      </c>
      <c r="E18" s="47"/>
      <c r="F18" s="127">
        <v>1</v>
      </c>
      <c r="G18" s="35"/>
      <c r="H18" s="127">
        <v>0.8161567965835849</v>
      </c>
      <c r="I18" s="127">
        <v>0.18384320341641516</v>
      </c>
      <c r="J18" s="128"/>
      <c r="K18" s="168">
        <v>0.6239806636698367</v>
      </c>
      <c r="L18" s="169">
        <v>0.3760193363301633</v>
      </c>
      <c r="O18" s="121">
        <f t="shared" si="0"/>
        <v>2022</v>
      </c>
      <c r="P18" s="92">
        <v>29.924759267835146</v>
      </c>
      <c r="Q18" s="126">
        <v>28.830663003123046</v>
      </c>
    </row>
    <row r="19" spans="4:17" ht="12.75">
      <c r="D19" s="114">
        <f t="shared" si="1"/>
        <v>2020</v>
      </c>
      <c r="E19" s="47"/>
      <c r="F19" s="127">
        <v>1</v>
      </c>
      <c r="G19" s="35"/>
      <c r="H19" s="127">
        <v>0.8149628859659644</v>
      </c>
      <c r="I19" s="127">
        <v>0.18503711403403564</v>
      </c>
      <c r="J19" s="128"/>
      <c r="K19" s="168">
        <v>0.6232093960035302</v>
      </c>
      <c r="L19" s="169">
        <v>0.3767906039964697</v>
      </c>
      <c r="O19" s="121">
        <f t="shared" si="0"/>
        <v>2023</v>
      </c>
      <c r="P19" s="92">
        <v>30.390758393204074</v>
      </c>
      <c r="Q19" s="126">
        <v>29.281935969840603</v>
      </c>
    </row>
    <row r="20" spans="4:17" ht="12.75">
      <c r="D20" s="114">
        <f t="shared" si="1"/>
        <v>2021</v>
      </c>
      <c r="E20" s="47"/>
      <c r="F20" s="127">
        <v>1</v>
      </c>
      <c r="G20" s="35"/>
      <c r="H20" s="127">
        <v>0.8133816574823838</v>
      </c>
      <c r="I20" s="127">
        <v>0.18661834251761633</v>
      </c>
      <c r="J20" s="128"/>
      <c r="K20" s="168">
        <v>0.6211621184878348</v>
      </c>
      <c r="L20" s="169">
        <v>0.37883788151216513</v>
      </c>
      <c r="O20" s="121">
        <f t="shared" si="0"/>
        <v>2024</v>
      </c>
      <c r="P20" s="92">
        <v>30.863649449136286</v>
      </c>
      <c r="Q20" s="126">
        <v>29.739883073444673</v>
      </c>
    </row>
    <row r="21" spans="4:17" ht="12.75">
      <c r="D21" s="114">
        <f t="shared" si="1"/>
        <v>2022</v>
      </c>
      <c r="E21" s="47"/>
      <c r="F21" s="127">
        <v>1</v>
      </c>
      <c r="G21" s="35"/>
      <c r="H21" s="127">
        <v>0.8118314004987667</v>
      </c>
      <c r="I21" s="127">
        <v>0.1881685995012333</v>
      </c>
      <c r="J21" s="128"/>
      <c r="K21" s="168">
        <v>0.6185658623282521</v>
      </c>
      <c r="L21" s="169">
        <v>0.3814341376717479</v>
      </c>
      <c r="O21" s="121">
        <f t="shared" si="0"/>
        <v>2025</v>
      </c>
      <c r="P21" s="92">
        <v>31.3759571708535</v>
      </c>
      <c r="Q21" s="126">
        <v>30.236001226603456</v>
      </c>
    </row>
    <row r="22" spans="4:17" ht="12.75">
      <c r="D22" s="114">
        <f t="shared" si="1"/>
        <v>2023</v>
      </c>
      <c r="E22" s="47"/>
      <c r="F22" s="127">
        <v>1</v>
      </c>
      <c r="G22" s="35"/>
      <c r="H22" s="127">
        <v>0.8104234707236071</v>
      </c>
      <c r="I22" s="127">
        <v>0.18957652927639285</v>
      </c>
      <c r="J22" s="128"/>
      <c r="K22" s="168">
        <v>0.6185145415914646</v>
      </c>
      <c r="L22" s="169">
        <v>0.3814854584085353</v>
      </c>
      <c r="O22" s="121">
        <f t="shared" si="0"/>
        <v>2026</v>
      </c>
      <c r="P22" s="92">
        <v>31.840438777239235</v>
      </c>
      <c r="Q22" s="126">
        <v>30.68580462984694</v>
      </c>
    </row>
    <row r="23" spans="4:17" ht="12.75">
      <c r="D23" s="114">
        <f t="shared" si="1"/>
        <v>2024</v>
      </c>
      <c r="E23" s="47"/>
      <c r="F23" s="127">
        <v>1</v>
      </c>
      <c r="G23" s="35"/>
      <c r="H23" s="127">
        <v>0.8092272106568571</v>
      </c>
      <c r="I23" s="127">
        <v>0.190772789343143</v>
      </c>
      <c r="J23" s="128"/>
      <c r="K23" s="168">
        <v>0.6199172590340792</v>
      </c>
      <c r="L23" s="169">
        <v>0.3800827409659208</v>
      </c>
      <c r="O23" s="121">
        <f t="shared" si="0"/>
        <v>2027</v>
      </c>
      <c r="P23" s="92">
        <v>32.309251837950825</v>
      </c>
      <c r="Q23" s="126">
        <v>31.13980260801002</v>
      </c>
    </row>
    <row r="24" spans="4:17" ht="12.75">
      <c r="D24" s="114">
        <f t="shared" si="1"/>
        <v>2025</v>
      </c>
      <c r="E24" s="47"/>
      <c r="F24" s="127">
        <v>1</v>
      </c>
      <c r="G24" s="35"/>
      <c r="H24" s="127">
        <v>0.8076711865838719</v>
      </c>
      <c r="I24" s="127">
        <v>0.19232881341612806</v>
      </c>
      <c r="J24" s="128"/>
      <c r="K24" s="168">
        <v>0.622481151473612</v>
      </c>
      <c r="L24" s="169">
        <v>0.3775188485263879</v>
      </c>
      <c r="O24" s="121">
        <f t="shared" si="0"/>
        <v>2028</v>
      </c>
      <c r="P24" s="92">
        <v>32.795738008867446</v>
      </c>
      <c r="Q24" s="126">
        <v>31.6109152038605</v>
      </c>
    </row>
    <row r="25" spans="4:17" ht="12.75">
      <c r="D25" s="114">
        <f t="shared" si="1"/>
        <v>2026</v>
      </c>
      <c r="E25" s="47"/>
      <c r="F25" s="127">
        <v>1</v>
      </c>
      <c r="G25" s="35"/>
      <c r="H25" s="127">
        <v>0.8067092879212883</v>
      </c>
      <c r="I25" s="127">
        <v>0.19329071207871168</v>
      </c>
      <c r="J25" s="128"/>
      <c r="K25" s="168">
        <v>0.624090338770389</v>
      </c>
      <c r="L25" s="169">
        <v>0.37590966122961106</v>
      </c>
      <c r="O25" s="130"/>
      <c r="P25" s="42"/>
      <c r="Q25" s="131"/>
    </row>
    <row r="26" spans="4:17" ht="13.5" thickBot="1">
      <c r="D26" s="114">
        <f t="shared" si="1"/>
        <v>2027</v>
      </c>
      <c r="E26" s="47"/>
      <c r="F26" s="127">
        <v>1</v>
      </c>
      <c r="G26" s="35"/>
      <c r="H26" s="127">
        <v>0.805784291143614</v>
      </c>
      <c r="I26" s="127">
        <v>0.19421570885638603</v>
      </c>
      <c r="J26" s="128"/>
      <c r="K26" s="168">
        <v>0.6264028216755989</v>
      </c>
      <c r="L26" s="169">
        <v>0.3735971783244011</v>
      </c>
      <c r="O26" s="132" t="s">
        <v>94</v>
      </c>
      <c r="P26" s="133"/>
      <c r="Q26" s="134"/>
    </row>
    <row r="27" spans="4:17" ht="12.75">
      <c r="D27" s="114">
        <f t="shared" si="1"/>
        <v>2028</v>
      </c>
      <c r="E27" s="129"/>
      <c r="F27" s="127">
        <v>1</v>
      </c>
      <c r="G27" s="35"/>
      <c r="H27" s="127">
        <v>0.8049834805769427</v>
      </c>
      <c r="I27" s="127">
        <v>0.1950165194230573</v>
      </c>
      <c r="J27" s="128"/>
      <c r="K27" s="168">
        <v>0.6272543246227458</v>
      </c>
      <c r="L27" s="169">
        <v>0.37274567537725434</v>
      </c>
      <c r="O27" s="23" t="s">
        <v>24</v>
      </c>
      <c r="P27" s="97">
        <f>-PMT(Disc_Rate,10,NPV(Disc_Rate,P$10:P$19))</f>
        <v>28.201535082574644</v>
      </c>
      <c r="Q27" s="97">
        <f>-PMT(Disc_Rate,10,NPV(Disc_Rate,Q$10:Q$19))</f>
        <v>27.176690971037058</v>
      </c>
    </row>
    <row r="28" spans="4:17" ht="12.75">
      <c r="D28" s="107"/>
      <c r="E28" s="20"/>
      <c r="F28" s="20"/>
      <c r="G28" s="20"/>
      <c r="H28" s="20"/>
      <c r="I28" s="20"/>
      <c r="J28" s="20"/>
      <c r="K28" s="20"/>
      <c r="L28" s="111"/>
      <c r="O28" s="23" t="s">
        <v>23</v>
      </c>
      <c r="P28" s="97">
        <f>-PMT(Disc_Rate,15,NPV(Disc_Rate,P$10:P$24))</f>
        <v>29.32846080281157</v>
      </c>
      <c r="Q28" s="97">
        <f>-PMT(Disc_Rate,15,NPV(Disc_Rate,Q$10:Q$24))</f>
        <v>28.26340150659873</v>
      </c>
    </row>
    <row r="29" spans="4:12" ht="12.75">
      <c r="D29" s="107"/>
      <c r="E29" s="20"/>
      <c r="F29" s="20"/>
      <c r="G29" s="20"/>
      <c r="H29" s="20"/>
      <c r="I29" s="20"/>
      <c r="J29" s="20"/>
      <c r="K29" s="20"/>
      <c r="L29" s="111"/>
    </row>
    <row r="30" spans="2:12" ht="12.75">
      <c r="B30" s="14">
        <v>10</v>
      </c>
      <c r="D30" s="107"/>
      <c r="E30" s="20"/>
      <c r="F30" s="20"/>
      <c r="G30" s="20"/>
      <c r="H30" s="20"/>
      <c r="I30" s="20"/>
      <c r="J30" s="20"/>
      <c r="K30" s="20"/>
      <c r="L30" s="111"/>
    </row>
    <row r="31" spans="2:12" ht="12.75">
      <c r="B31" s="14">
        <v>15</v>
      </c>
      <c r="D31" s="107"/>
      <c r="E31" s="20"/>
      <c r="F31" s="20"/>
      <c r="G31" s="20"/>
      <c r="H31" s="20"/>
      <c r="I31" s="20"/>
      <c r="J31" s="20"/>
      <c r="K31" s="20"/>
      <c r="L31" s="111"/>
    </row>
    <row r="32" spans="4:12" ht="12.75">
      <c r="D32" s="135" t="s">
        <v>4</v>
      </c>
      <c r="E32" s="20"/>
      <c r="F32" s="20"/>
      <c r="G32" s="20"/>
      <c r="H32" s="20"/>
      <c r="I32" s="20"/>
      <c r="J32" s="20"/>
      <c r="K32" s="20"/>
      <c r="L32" s="111"/>
    </row>
    <row r="33" spans="4:12" ht="12.75" customHeight="1">
      <c r="D33" s="137" t="s">
        <v>99</v>
      </c>
      <c r="E33" s="20"/>
      <c r="F33" s="20"/>
      <c r="G33" s="20"/>
      <c r="H33" s="20"/>
      <c r="I33" s="20"/>
      <c r="J33" s="20"/>
      <c r="K33" s="20"/>
      <c r="L33" s="111"/>
    </row>
    <row r="34" spans="4:12" ht="12.75" customHeight="1">
      <c r="D34" s="192" t="s">
        <v>67</v>
      </c>
      <c r="E34" s="193"/>
      <c r="F34" s="193"/>
      <c r="G34" s="193"/>
      <c r="H34" s="193"/>
      <c r="I34" s="193"/>
      <c r="J34" s="193"/>
      <c r="K34" s="193"/>
      <c r="L34" s="194"/>
    </row>
    <row r="35" spans="4:12" ht="12.75">
      <c r="D35" s="192"/>
      <c r="E35" s="193"/>
      <c r="F35" s="193"/>
      <c r="G35" s="193"/>
      <c r="H35" s="193"/>
      <c r="I35" s="193"/>
      <c r="J35" s="193"/>
      <c r="K35" s="193"/>
      <c r="L35" s="194"/>
    </row>
    <row r="36" spans="4:12" ht="24" customHeight="1">
      <c r="D36" s="137" t="s">
        <v>68</v>
      </c>
      <c r="E36" s="20"/>
      <c r="F36" s="20"/>
      <c r="G36" s="20"/>
      <c r="H36" s="20"/>
      <c r="I36" s="20"/>
      <c r="J36" s="20"/>
      <c r="K36" s="20"/>
      <c r="L36" s="111"/>
    </row>
    <row r="37" spans="2:12" ht="27" customHeight="1" thickBot="1">
      <c r="B37" s="20"/>
      <c r="C37" s="20"/>
      <c r="D37" s="138"/>
      <c r="E37" s="109"/>
      <c r="F37" s="109"/>
      <c r="G37" s="109"/>
      <c r="H37" s="109"/>
      <c r="I37" s="109"/>
      <c r="J37" s="109"/>
      <c r="K37" s="109"/>
      <c r="L37" s="110"/>
    </row>
    <row r="38" spans="2:12" ht="12.75" customHeight="1">
      <c r="B38" s="20"/>
      <c r="C38" s="20"/>
      <c r="D38" s="30"/>
      <c r="E38" s="30"/>
      <c r="F38" s="30"/>
      <c r="G38" s="30"/>
      <c r="H38" s="30"/>
      <c r="I38" s="30"/>
      <c r="J38" s="30"/>
      <c r="K38" s="30"/>
      <c r="L38" s="30"/>
    </row>
    <row r="39" spans="4:12" ht="12.75">
      <c r="D39" s="30"/>
      <c r="E39" s="30"/>
      <c r="F39" s="30"/>
      <c r="G39" s="30"/>
      <c r="H39" s="30"/>
      <c r="I39" s="30"/>
      <c r="J39" s="30"/>
      <c r="K39" s="30"/>
      <c r="L39" s="30"/>
    </row>
    <row r="40" spans="4:12" ht="18">
      <c r="D40" s="30"/>
      <c r="E40" s="30"/>
      <c r="F40" s="139"/>
      <c r="G40" s="139"/>
      <c r="H40" s="139"/>
      <c r="I40" s="140"/>
      <c r="J40" s="140"/>
      <c r="K40" s="140"/>
      <c r="L40" s="30"/>
    </row>
    <row r="41" spans="4:12" ht="12.75">
      <c r="D41" s="30"/>
      <c r="E41" s="30"/>
      <c r="F41" s="30"/>
      <c r="G41" s="30"/>
      <c r="H41" s="30"/>
      <c r="I41" s="30"/>
      <c r="J41" s="30"/>
      <c r="K41" s="30"/>
      <c r="L41" s="30"/>
    </row>
    <row r="42" spans="2:12" ht="12.75">
      <c r="B42" s="20"/>
      <c r="C42" s="20"/>
      <c r="D42" s="30"/>
      <c r="E42" s="30"/>
      <c r="F42" s="30"/>
      <c r="G42" s="30"/>
      <c r="H42" s="30"/>
      <c r="I42" s="30"/>
      <c r="J42" s="30"/>
      <c r="K42" s="30"/>
      <c r="L42" s="30"/>
    </row>
    <row r="43" spans="2:12" ht="19.5" customHeight="1">
      <c r="B43" s="142"/>
      <c r="C43" s="142"/>
      <c r="D43" s="30"/>
      <c r="E43" s="30"/>
      <c r="F43" s="141"/>
      <c r="G43" s="30"/>
      <c r="H43" s="30"/>
      <c r="I43" s="30"/>
      <c r="J43" s="30"/>
      <c r="K43" s="30"/>
      <c r="L43" s="30"/>
    </row>
    <row r="44" spans="2:12" ht="68.25" customHeight="1">
      <c r="B44" s="142"/>
      <c r="C44" s="142"/>
      <c r="D44" s="30"/>
      <c r="E44" s="30"/>
      <c r="F44" s="30"/>
      <c r="G44" s="30"/>
      <c r="H44" s="30"/>
      <c r="I44" s="30"/>
      <c r="J44" s="30"/>
      <c r="K44" s="30"/>
      <c r="L44" s="30"/>
    </row>
    <row r="45" spans="2:12" ht="19.5" customHeight="1">
      <c r="B45" s="20"/>
      <c r="C45" s="20"/>
      <c r="D45" s="30"/>
      <c r="E45" s="30"/>
      <c r="F45" s="106"/>
      <c r="G45" s="106"/>
      <c r="H45" s="106"/>
      <c r="I45" s="106"/>
      <c r="J45" s="106"/>
      <c r="K45" s="106"/>
      <c r="L45" s="106"/>
    </row>
    <row r="46" spans="2:12" ht="24.75" customHeight="1">
      <c r="B46" s="20"/>
      <c r="C46" s="20"/>
      <c r="D46" s="30"/>
      <c r="E46" s="30"/>
      <c r="F46" s="30"/>
      <c r="G46" s="58"/>
      <c r="H46" s="58"/>
      <c r="I46" s="58"/>
      <c r="J46" s="58"/>
      <c r="K46" s="58"/>
      <c r="L46" s="58"/>
    </row>
    <row r="47" spans="2:12" ht="12.75" customHeight="1">
      <c r="B47" s="20"/>
      <c r="C47" s="20"/>
      <c r="D47" s="30"/>
      <c r="E47" s="30"/>
      <c r="F47" s="30"/>
      <c r="G47" s="30"/>
      <c r="H47" s="143"/>
      <c r="I47" s="58"/>
      <c r="J47" s="58"/>
      <c r="K47" s="58"/>
      <c r="L47" s="58"/>
    </row>
    <row r="48" spans="2:12" ht="12.75">
      <c r="B48" s="20"/>
      <c r="C48" s="20"/>
      <c r="D48" s="30"/>
      <c r="E48" s="30"/>
      <c r="F48" s="37"/>
      <c r="G48" s="37"/>
      <c r="H48" s="54"/>
      <c r="I48" s="54"/>
      <c r="J48" s="54"/>
      <c r="K48" s="54"/>
      <c r="L48" s="54"/>
    </row>
    <row r="49" spans="2:12" ht="12.75">
      <c r="B49" s="20"/>
      <c r="C49" s="20"/>
      <c r="D49" s="30"/>
      <c r="E49" s="30"/>
      <c r="F49" s="37"/>
      <c r="G49" s="119"/>
      <c r="H49" s="46"/>
      <c r="I49" s="46"/>
      <c r="J49" s="46"/>
      <c r="K49" s="46"/>
      <c r="L49" s="46"/>
    </row>
    <row r="50" spans="2:12" ht="12.75">
      <c r="B50" s="20"/>
      <c r="C50" s="20"/>
      <c r="D50" s="30"/>
      <c r="E50" s="30"/>
      <c r="F50" s="37"/>
      <c r="G50" s="47"/>
      <c r="H50" s="37"/>
      <c r="I50" s="46"/>
      <c r="J50" s="37"/>
      <c r="K50" s="37"/>
      <c r="L50" s="37"/>
    </row>
    <row r="51" spans="2:12" ht="12.75">
      <c r="B51" s="20"/>
      <c r="C51" s="20"/>
      <c r="D51" s="30"/>
      <c r="E51" s="30"/>
      <c r="F51" s="37"/>
      <c r="G51" s="47"/>
      <c r="H51" s="44"/>
      <c r="I51" s="46"/>
      <c r="J51" s="44"/>
      <c r="K51" s="44"/>
      <c r="L51" s="44"/>
    </row>
    <row r="52" spans="2:12" ht="12.75">
      <c r="B52" s="20"/>
      <c r="C52" s="20"/>
      <c r="D52" s="30"/>
      <c r="E52" s="30"/>
      <c r="F52" s="37"/>
      <c r="G52" s="47"/>
      <c r="H52" s="34"/>
      <c r="I52" s="35"/>
      <c r="J52" s="34"/>
      <c r="K52" s="34"/>
      <c r="L52" s="34"/>
    </row>
    <row r="53" spans="2:12" ht="12.75">
      <c r="B53" s="20"/>
      <c r="C53" s="20"/>
      <c r="D53" s="30"/>
      <c r="E53" s="30"/>
      <c r="F53" s="37"/>
      <c r="G53" s="47"/>
      <c r="H53" s="34"/>
      <c r="I53" s="35"/>
      <c r="J53" s="34"/>
      <c r="K53" s="34"/>
      <c r="L53" s="34"/>
    </row>
    <row r="54" spans="2:12" ht="12.75">
      <c r="B54" s="20"/>
      <c r="C54" s="20"/>
      <c r="D54" s="30"/>
      <c r="E54" s="30"/>
      <c r="F54" s="37"/>
      <c r="G54" s="47"/>
      <c r="H54" s="34"/>
      <c r="I54" s="35"/>
      <c r="J54" s="34"/>
      <c r="K54" s="34"/>
      <c r="L54" s="34"/>
    </row>
    <row r="55" spans="2:12" ht="12.75">
      <c r="B55" s="20"/>
      <c r="C55" s="20"/>
      <c r="D55" s="30"/>
      <c r="E55" s="30"/>
      <c r="F55" s="37"/>
      <c r="G55" s="47"/>
      <c r="H55" s="34"/>
      <c r="I55" s="35"/>
      <c r="J55" s="34"/>
      <c r="K55" s="34"/>
      <c r="L55" s="34"/>
    </row>
    <row r="56" spans="2:12" ht="12.75">
      <c r="B56" s="20"/>
      <c r="C56" s="20"/>
      <c r="D56" s="30"/>
      <c r="E56" s="30"/>
      <c r="F56" s="37"/>
      <c r="G56" s="47"/>
      <c r="H56" s="34"/>
      <c r="I56" s="35"/>
      <c r="J56" s="34"/>
      <c r="K56" s="34"/>
      <c r="L56" s="34"/>
    </row>
    <row r="57" spans="2:12" ht="12.75">
      <c r="B57" s="20"/>
      <c r="C57" s="20"/>
      <c r="D57" s="30"/>
      <c r="E57" s="30"/>
      <c r="F57" s="37"/>
      <c r="G57" s="47"/>
      <c r="H57" s="34"/>
      <c r="I57" s="35"/>
      <c r="J57" s="34"/>
      <c r="K57" s="34"/>
      <c r="L57" s="34"/>
    </row>
    <row r="58" spans="2:12" ht="12.75">
      <c r="B58" s="20"/>
      <c r="C58" s="20"/>
      <c r="D58" s="30"/>
      <c r="E58" s="30"/>
      <c r="F58" s="37"/>
      <c r="G58" s="47"/>
      <c r="H58" s="34"/>
      <c r="I58" s="35"/>
      <c r="J58" s="34"/>
      <c r="K58" s="34"/>
      <c r="L58" s="34"/>
    </row>
    <row r="59" spans="2:12" ht="12.75">
      <c r="B59" s="20"/>
      <c r="C59" s="20"/>
      <c r="D59" s="30"/>
      <c r="E59" s="30"/>
      <c r="F59" s="37"/>
      <c r="G59" s="47"/>
      <c r="H59" s="34"/>
      <c r="I59" s="35"/>
      <c r="J59" s="34"/>
      <c r="K59" s="34"/>
      <c r="L59" s="34"/>
    </row>
    <row r="60" spans="2:12" ht="12.75">
      <c r="B60" s="20"/>
      <c r="C60" s="20"/>
      <c r="D60" s="30"/>
      <c r="E60" s="30"/>
      <c r="F60" s="37"/>
      <c r="G60" s="47"/>
      <c r="H60" s="34"/>
      <c r="I60" s="35"/>
      <c r="J60" s="34"/>
      <c r="K60" s="34"/>
      <c r="L60" s="34"/>
    </row>
    <row r="61" spans="2:12" ht="12.75">
      <c r="B61" s="20"/>
      <c r="C61" s="20"/>
      <c r="D61" s="30"/>
      <c r="E61" s="30"/>
      <c r="F61" s="37"/>
      <c r="G61" s="47"/>
      <c r="H61" s="34"/>
      <c r="I61" s="35"/>
      <c r="J61" s="34"/>
      <c r="K61" s="34"/>
      <c r="L61" s="34"/>
    </row>
    <row r="62" spans="2:12" ht="12.75">
      <c r="B62" s="20"/>
      <c r="C62" s="20"/>
      <c r="D62" s="30"/>
      <c r="E62" s="30"/>
      <c r="F62" s="37"/>
      <c r="G62" s="47"/>
      <c r="H62" s="34"/>
      <c r="I62" s="35"/>
      <c r="J62" s="34"/>
      <c r="K62" s="34"/>
      <c r="L62" s="34"/>
    </row>
    <row r="63" spans="2:12" ht="12.75">
      <c r="B63" s="20"/>
      <c r="C63" s="20"/>
      <c r="D63" s="30"/>
      <c r="E63" s="30"/>
      <c r="F63" s="37"/>
      <c r="G63" s="47"/>
      <c r="H63" s="34"/>
      <c r="I63" s="35"/>
      <c r="J63" s="34"/>
      <c r="K63" s="34"/>
      <c r="L63" s="34"/>
    </row>
    <row r="64" spans="2:12" ht="12.75">
      <c r="B64" s="20"/>
      <c r="C64" s="20"/>
      <c r="D64" s="30"/>
      <c r="E64" s="30"/>
      <c r="F64" s="37"/>
      <c r="G64" s="47"/>
      <c r="H64" s="34"/>
      <c r="I64" s="35"/>
      <c r="J64" s="34"/>
      <c r="K64" s="34"/>
      <c r="L64" s="34"/>
    </row>
    <row r="65" spans="2:12" ht="12.75">
      <c r="B65" s="20"/>
      <c r="C65" s="20"/>
      <c r="D65" s="30"/>
      <c r="E65" s="30"/>
      <c r="F65" s="37"/>
      <c r="G65" s="47"/>
      <c r="H65" s="34"/>
      <c r="I65" s="35"/>
      <c r="J65" s="34"/>
      <c r="K65" s="34"/>
      <c r="L65" s="34"/>
    </row>
    <row r="66" spans="2:12" ht="12.75">
      <c r="B66" s="20"/>
      <c r="C66" s="20"/>
      <c r="D66" s="30"/>
      <c r="E66" s="30"/>
      <c r="F66" s="37"/>
      <c r="G66" s="47"/>
      <c r="H66" s="34"/>
      <c r="I66" s="35"/>
      <c r="J66" s="34"/>
      <c r="K66" s="34"/>
      <c r="L66" s="34"/>
    </row>
    <row r="67" spans="2:12" ht="12.75">
      <c r="B67" s="20"/>
      <c r="C67" s="20"/>
      <c r="D67" s="30"/>
      <c r="E67" s="30"/>
      <c r="F67" s="37"/>
      <c r="G67" s="129"/>
      <c r="H67" s="34"/>
      <c r="I67" s="35"/>
      <c r="J67" s="34"/>
      <c r="K67" s="34"/>
      <c r="L67" s="34"/>
    </row>
    <row r="68" spans="2:12" ht="12.75">
      <c r="B68" s="20"/>
      <c r="C68" s="20"/>
      <c r="D68" s="30"/>
      <c r="E68" s="30"/>
      <c r="F68" s="37"/>
      <c r="G68" s="129"/>
      <c r="H68" s="34"/>
      <c r="I68" s="35"/>
      <c r="J68" s="34"/>
      <c r="K68" s="34"/>
      <c r="L68" s="34"/>
    </row>
    <row r="69" spans="2:12" ht="12.75">
      <c r="B69" s="20"/>
      <c r="C69" s="20"/>
      <c r="D69" s="30"/>
      <c r="E69" s="30"/>
      <c r="F69" s="37"/>
      <c r="G69" s="129"/>
      <c r="H69" s="34"/>
      <c r="I69" s="35"/>
      <c r="J69" s="34"/>
      <c r="K69" s="34"/>
      <c r="L69" s="34"/>
    </row>
    <row r="70" spans="2:12" ht="12.75">
      <c r="B70" s="20"/>
      <c r="C70" s="20"/>
      <c r="D70" s="30"/>
      <c r="E70" s="30"/>
      <c r="F70" s="37"/>
      <c r="G70" s="129"/>
      <c r="H70" s="34"/>
      <c r="I70" s="35"/>
      <c r="J70" s="34"/>
      <c r="K70" s="34"/>
      <c r="L70" s="34"/>
    </row>
    <row r="71" spans="2:12" ht="12.75">
      <c r="B71" s="20"/>
      <c r="C71" s="20"/>
      <c r="D71" s="30"/>
      <c r="E71" s="30"/>
      <c r="F71" s="37"/>
      <c r="G71" s="129"/>
      <c r="H71" s="34"/>
      <c r="I71" s="35"/>
      <c r="J71" s="34"/>
      <c r="K71" s="34"/>
      <c r="L71" s="34"/>
    </row>
    <row r="72" spans="2:12" ht="12.75">
      <c r="B72" s="20"/>
      <c r="C72" s="20"/>
      <c r="D72" s="30"/>
      <c r="E72" s="30"/>
      <c r="F72" s="37"/>
      <c r="G72" s="129"/>
      <c r="H72" s="34"/>
      <c r="I72" s="35"/>
      <c r="J72" s="34"/>
      <c r="K72" s="34"/>
      <c r="L72" s="34"/>
    </row>
    <row r="73" spans="2:12" ht="12.75">
      <c r="B73" s="20"/>
      <c r="C73" s="20"/>
      <c r="D73" s="30"/>
      <c r="E73" s="30"/>
      <c r="F73" s="37"/>
      <c r="G73" s="129"/>
      <c r="H73" s="34"/>
      <c r="I73" s="35"/>
      <c r="J73" s="34"/>
      <c r="K73" s="34"/>
      <c r="L73" s="34"/>
    </row>
    <row r="74" spans="2:12" ht="12.75">
      <c r="B74" s="20"/>
      <c r="C74" s="20"/>
      <c r="D74" s="30"/>
      <c r="E74" s="30"/>
      <c r="F74" s="37"/>
      <c r="G74" s="129"/>
      <c r="H74" s="34"/>
      <c r="I74" s="35"/>
      <c r="J74" s="34"/>
      <c r="K74" s="34"/>
      <c r="L74" s="34"/>
    </row>
    <row r="75" spans="2:12" ht="12.75">
      <c r="B75" s="20"/>
      <c r="C75" s="20"/>
      <c r="D75" s="30"/>
      <c r="E75" s="30"/>
      <c r="F75" s="37"/>
      <c r="G75" s="129"/>
      <c r="H75" s="34"/>
      <c r="I75" s="35"/>
      <c r="J75" s="34"/>
      <c r="K75" s="34"/>
      <c r="L75" s="34"/>
    </row>
    <row r="76" spans="2:12" ht="12.75">
      <c r="B76" s="20"/>
      <c r="C76" s="20"/>
      <c r="D76" s="30"/>
      <c r="E76" s="30"/>
      <c r="F76" s="37"/>
      <c r="G76" s="129"/>
      <c r="H76" s="34"/>
      <c r="I76" s="35"/>
      <c r="J76" s="34"/>
      <c r="K76" s="34"/>
      <c r="L76" s="34"/>
    </row>
    <row r="77" spans="2:12" ht="12.75">
      <c r="B77" s="20"/>
      <c r="C77" s="20"/>
      <c r="D77" s="30"/>
      <c r="E77" s="30"/>
      <c r="F77" s="37"/>
      <c r="G77" s="129"/>
      <c r="H77" s="34"/>
      <c r="I77" s="35"/>
      <c r="J77" s="34"/>
      <c r="K77" s="34"/>
      <c r="L77" s="34"/>
    </row>
    <row r="78" spans="2:12" ht="12.75">
      <c r="B78" s="20"/>
      <c r="C78" s="20"/>
      <c r="D78" s="30"/>
      <c r="E78" s="30"/>
      <c r="F78" s="37"/>
      <c r="G78" s="129"/>
      <c r="H78" s="34"/>
      <c r="I78" s="35"/>
      <c r="J78" s="34"/>
      <c r="K78" s="34"/>
      <c r="L78" s="34"/>
    </row>
    <row r="79" spans="2:12" ht="12.75">
      <c r="B79" s="20"/>
      <c r="C79" s="20"/>
      <c r="D79" s="30"/>
      <c r="E79" s="30"/>
      <c r="F79" s="37"/>
      <c r="G79" s="129"/>
      <c r="H79" s="34"/>
      <c r="I79" s="35"/>
      <c r="J79" s="34"/>
      <c r="K79" s="34"/>
      <c r="L79" s="34"/>
    </row>
    <row r="80" spans="2:12" ht="12.75">
      <c r="B80" s="20"/>
      <c r="C80" s="20"/>
      <c r="D80" s="30"/>
      <c r="E80" s="30"/>
      <c r="F80" s="37"/>
      <c r="G80" s="129"/>
      <c r="H80" s="34"/>
      <c r="I80" s="35"/>
      <c r="J80" s="34"/>
      <c r="K80" s="34"/>
      <c r="L80" s="34"/>
    </row>
    <row r="81" spans="2:12" ht="12.75">
      <c r="B81" s="20"/>
      <c r="C81" s="20"/>
      <c r="D81" s="30"/>
      <c r="E81" s="30"/>
      <c r="F81" s="37"/>
      <c r="G81" s="129"/>
      <c r="H81" s="34"/>
      <c r="I81" s="35"/>
      <c r="J81" s="34"/>
      <c r="K81" s="34"/>
      <c r="L81" s="34"/>
    </row>
    <row r="82" spans="2:12" ht="12.75">
      <c r="B82" s="20"/>
      <c r="C82" s="20"/>
      <c r="D82" s="30"/>
      <c r="E82" s="30"/>
      <c r="F82" s="37"/>
      <c r="G82" s="129"/>
      <c r="H82" s="34"/>
      <c r="I82" s="35"/>
      <c r="J82" s="34"/>
      <c r="K82" s="34"/>
      <c r="L82" s="34"/>
    </row>
    <row r="83" spans="2:12" ht="12.75">
      <c r="B83" s="20"/>
      <c r="C83" s="20"/>
      <c r="D83" s="30"/>
      <c r="E83" s="30"/>
      <c r="F83" s="30"/>
      <c r="G83" s="30"/>
      <c r="H83" s="30"/>
      <c r="I83" s="30"/>
      <c r="J83" s="30"/>
      <c r="K83" s="30"/>
      <c r="L83" s="30"/>
    </row>
    <row r="84" spans="2:12" ht="12.75">
      <c r="B84" s="20"/>
      <c r="C84" s="20"/>
      <c r="D84" s="30"/>
      <c r="E84" s="30"/>
      <c r="F84" s="31"/>
      <c r="G84" s="30"/>
      <c r="H84" s="30"/>
      <c r="I84" s="30"/>
      <c r="J84" s="30"/>
      <c r="K84" s="30"/>
      <c r="L84" s="30"/>
    </row>
    <row r="85" spans="2:12" ht="12.75">
      <c r="B85" s="20"/>
      <c r="C85" s="20"/>
      <c r="D85" s="30"/>
      <c r="E85" s="30"/>
      <c r="F85" s="31"/>
      <c r="G85" s="30"/>
      <c r="H85" s="136"/>
      <c r="I85" s="30"/>
      <c r="J85" s="136"/>
      <c r="K85" s="136"/>
      <c r="L85" s="136"/>
    </row>
    <row r="86" spans="2:12" ht="12.75">
      <c r="B86" s="20"/>
      <c r="C86" s="20"/>
      <c r="D86" s="30"/>
      <c r="E86" s="30"/>
      <c r="F86" s="31"/>
      <c r="G86" s="30"/>
      <c r="H86" s="136"/>
      <c r="I86" s="30"/>
      <c r="J86" s="136"/>
      <c r="K86" s="136"/>
      <c r="L86" s="136"/>
    </row>
    <row r="87" spans="2:12" ht="12.75">
      <c r="B87" s="20"/>
      <c r="C87" s="20"/>
      <c r="D87" s="30"/>
      <c r="E87" s="30"/>
      <c r="F87" s="31"/>
      <c r="G87" s="30"/>
      <c r="H87" s="136"/>
      <c r="I87" s="30"/>
      <c r="J87" s="136"/>
      <c r="K87" s="136"/>
      <c r="L87" s="136"/>
    </row>
    <row r="88" spans="2:12" ht="12.75">
      <c r="B88" s="20"/>
      <c r="C88" s="20"/>
      <c r="D88" s="30"/>
      <c r="E88" s="30"/>
      <c r="F88" s="30"/>
      <c r="G88" s="30"/>
      <c r="H88" s="30"/>
      <c r="I88" s="30"/>
      <c r="J88" s="30"/>
      <c r="K88" s="30"/>
      <c r="L88" s="30"/>
    </row>
    <row r="89" spans="2:12" ht="12.75">
      <c r="B89" s="20"/>
      <c r="C89" s="20"/>
      <c r="D89" s="30"/>
      <c r="E89" s="30"/>
      <c r="F89" s="31"/>
      <c r="G89" s="30"/>
      <c r="H89" s="30"/>
      <c r="I89" s="30"/>
      <c r="J89" s="30"/>
      <c r="K89" s="30"/>
      <c r="L89" s="30"/>
    </row>
    <row r="90" spans="2:12" ht="12.75">
      <c r="B90" s="20"/>
      <c r="C90" s="20"/>
      <c r="D90" s="30"/>
      <c r="E90" s="30"/>
      <c r="F90" s="144"/>
      <c r="G90" s="30"/>
      <c r="H90" s="30"/>
      <c r="I90" s="30"/>
      <c r="J90" s="30"/>
      <c r="K90" s="30"/>
      <c r="L90" s="30"/>
    </row>
    <row r="91" spans="2:12" ht="12.75">
      <c r="B91" s="20"/>
      <c r="C91" s="20"/>
      <c r="D91" s="30"/>
      <c r="E91" s="30"/>
      <c r="F91" s="30"/>
      <c r="G91" s="30"/>
      <c r="H91" s="30"/>
      <c r="I91" s="30"/>
      <c r="J91" s="30"/>
      <c r="K91" s="30"/>
      <c r="L91" s="30"/>
    </row>
    <row r="92" spans="2:12" ht="12.75">
      <c r="B92" s="20"/>
      <c r="C92" s="20"/>
      <c r="D92" s="30"/>
      <c r="E92" s="30"/>
      <c r="F92" s="30"/>
      <c r="G92" s="30"/>
      <c r="H92" s="30"/>
      <c r="I92" s="30"/>
      <c r="J92" s="30"/>
      <c r="K92" s="30"/>
      <c r="L92" s="30"/>
    </row>
    <row r="93" spans="4:12" ht="12.75">
      <c r="D93" s="30"/>
      <c r="E93" s="30"/>
      <c r="F93" s="26"/>
      <c r="G93" s="30"/>
      <c r="H93" s="145"/>
      <c r="I93" s="30"/>
      <c r="J93" s="145"/>
      <c r="K93" s="145"/>
      <c r="L93" s="145"/>
    </row>
    <row r="94" spans="4:12" ht="12.75">
      <c r="D94" s="30"/>
      <c r="E94" s="30"/>
      <c r="F94" s="30"/>
      <c r="G94" s="30"/>
      <c r="H94" s="30"/>
      <c r="I94" s="30"/>
      <c r="J94" s="30"/>
      <c r="K94" s="30"/>
      <c r="L94" s="30"/>
    </row>
    <row r="95" spans="4:12" ht="12.75">
      <c r="D95" s="30"/>
      <c r="E95" s="30"/>
      <c r="F95" s="30"/>
      <c r="G95" s="30"/>
      <c r="H95" s="30"/>
      <c r="I95" s="30"/>
      <c r="J95" s="30"/>
      <c r="K95" s="30"/>
      <c r="L95" s="30"/>
    </row>
    <row r="96" spans="4:12" ht="12.75">
      <c r="D96" s="30"/>
      <c r="E96" s="30"/>
      <c r="F96" s="30"/>
      <c r="G96" s="30"/>
      <c r="H96" s="30"/>
      <c r="I96" s="30"/>
      <c r="J96" s="30"/>
      <c r="K96" s="30"/>
      <c r="L96" s="30"/>
    </row>
    <row r="97" spans="4:12" ht="12.75">
      <c r="D97" s="30"/>
      <c r="E97" s="30"/>
      <c r="F97" s="30"/>
      <c r="G97" s="30"/>
      <c r="H97" s="30"/>
      <c r="I97" s="30"/>
      <c r="J97" s="30"/>
      <c r="K97" s="30"/>
      <c r="L97" s="30"/>
    </row>
    <row r="98" spans="4:12" ht="12.75">
      <c r="D98" s="30"/>
      <c r="E98" s="30"/>
      <c r="F98" s="30"/>
      <c r="G98" s="30"/>
      <c r="H98" s="30"/>
      <c r="I98" s="30"/>
      <c r="J98" s="30"/>
      <c r="K98" s="30"/>
      <c r="L98" s="30"/>
    </row>
    <row r="99" spans="4:12" ht="12.75">
      <c r="D99" s="30"/>
      <c r="E99" s="30"/>
      <c r="F99" s="30"/>
      <c r="G99" s="30"/>
      <c r="H99" s="30"/>
      <c r="I99" s="30"/>
      <c r="J99" s="30"/>
      <c r="K99" s="30"/>
      <c r="L99" s="30"/>
    </row>
    <row r="100" spans="4:12" ht="12.75"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4:12" ht="12.75"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4:12" ht="12.75"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4:12" ht="12.75"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4:12" ht="12.75"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4:12" ht="12.75"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4:12" ht="12.75"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4:12" ht="12.75"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4:12" ht="12.75"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4:12" ht="12.75"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4:12" ht="12.75"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4:12" ht="12.75"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4:12" ht="12.75"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4:12" ht="12.75"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4:12" ht="12.75"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4:12" ht="12.75"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4:12" ht="12.75"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4:12" ht="12.75"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4:12" ht="12.75"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4:12" ht="12.75"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4:12" ht="12.75"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4:12" ht="12.75"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4:12" ht="12.75"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4:12" ht="12.75"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4:12" ht="12.75"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4:12" ht="12.75"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4:12" ht="12.75"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4:12" ht="12.75"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4:12" ht="12.75">
      <c r="D128" s="30"/>
      <c r="E128" s="30"/>
      <c r="F128" s="30"/>
      <c r="G128" s="30"/>
      <c r="H128" s="30"/>
      <c r="I128" s="30"/>
      <c r="J128" s="30"/>
      <c r="K128" s="30"/>
      <c r="L128" s="30"/>
    </row>
    <row r="129" spans="4:12" ht="12.75">
      <c r="D129" s="30"/>
      <c r="E129" s="30"/>
      <c r="F129" s="30"/>
      <c r="G129" s="30"/>
      <c r="H129" s="30"/>
      <c r="I129" s="30"/>
      <c r="J129" s="30"/>
      <c r="K129" s="30"/>
      <c r="L129" s="30"/>
    </row>
    <row r="130" spans="4:12" ht="12.75">
      <c r="D130" s="30"/>
      <c r="E130" s="30"/>
      <c r="F130" s="30"/>
      <c r="G130" s="30"/>
      <c r="H130" s="30"/>
      <c r="I130" s="30"/>
      <c r="J130" s="30"/>
      <c r="K130" s="30"/>
      <c r="L130" s="30"/>
    </row>
    <row r="131" spans="4:12" ht="12.75"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4:12" ht="12.75"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4:12" ht="12.75"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4:12" ht="12.75">
      <c r="D134" s="30"/>
      <c r="E134" s="30"/>
      <c r="F134" s="30"/>
      <c r="G134" s="30"/>
      <c r="H134" s="30"/>
      <c r="I134" s="30"/>
      <c r="J134" s="30"/>
      <c r="K134" s="30"/>
      <c r="L134" s="30"/>
    </row>
    <row r="135" spans="4:12" ht="12.75">
      <c r="D135" s="30"/>
      <c r="E135" s="30"/>
      <c r="F135" s="30"/>
      <c r="G135" s="30"/>
      <c r="H135" s="30"/>
      <c r="I135" s="30"/>
      <c r="J135" s="30"/>
      <c r="K135" s="30"/>
      <c r="L135" s="30"/>
    </row>
    <row r="136" spans="4:12" ht="12.75"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4:12" ht="12.75"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4:12" ht="12.75"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4:12" ht="12.75">
      <c r="D139" s="30"/>
      <c r="E139" s="30"/>
      <c r="F139" s="30"/>
      <c r="G139" s="30"/>
      <c r="H139" s="30"/>
      <c r="I139" s="30"/>
      <c r="J139" s="30"/>
      <c r="K139" s="30"/>
      <c r="L139" s="30"/>
    </row>
    <row r="140" spans="4:12" ht="12.75"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4:12" ht="12.75"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4:12" ht="12.75"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4:12" ht="12.75"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4:12" ht="12.75"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4:12" ht="12.75"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4:12" ht="12.75"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4:12" ht="12.75">
      <c r="D147" s="30"/>
      <c r="E147" s="30"/>
      <c r="F147" s="30"/>
      <c r="G147" s="30"/>
      <c r="H147" s="30"/>
      <c r="I147" s="30"/>
      <c r="J147" s="30"/>
      <c r="K147" s="30"/>
      <c r="L147" s="30"/>
    </row>
    <row r="148" spans="4:12" ht="12.75">
      <c r="D148" s="30"/>
      <c r="E148" s="30"/>
      <c r="F148" s="30"/>
      <c r="G148" s="30"/>
      <c r="H148" s="30"/>
      <c r="I148" s="30"/>
      <c r="J148" s="30"/>
      <c r="K148" s="30"/>
      <c r="L148" s="30"/>
    </row>
    <row r="149" spans="4:12" ht="12.75">
      <c r="D149" s="30"/>
      <c r="E149" s="30"/>
      <c r="F149" s="30"/>
      <c r="G149" s="30"/>
      <c r="H149" s="30"/>
      <c r="I149" s="30"/>
      <c r="J149" s="30"/>
      <c r="K149" s="30"/>
      <c r="L149" s="30"/>
    </row>
    <row r="150" spans="4:12" ht="12.75"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4:12" ht="12.75">
      <c r="D151" s="30"/>
      <c r="E151" s="30"/>
      <c r="F151" s="30"/>
      <c r="G151" s="30"/>
      <c r="H151" s="30"/>
      <c r="I151" s="30"/>
      <c r="J151" s="30"/>
      <c r="K151" s="30"/>
      <c r="L151" s="30"/>
    </row>
    <row r="152" spans="4:12" ht="12.75"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4:12" ht="12.75"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4:12" ht="12.75"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4:12" ht="12.75"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4:12" ht="12.75">
      <c r="D156" s="30"/>
      <c r="E156" s="30"/>
      <c r="F156" s="30"/>
      <c r="G156" s="30"/>
      <c r="H156" s="30"/>
      <c r="I156" s="30"/>
      <c r="J156" s="30"/>
      <c r="K156" s="30"/>
      <c r="L156" s="30"/>
    </row>
    <row r="157" spans="4:12" ht="12.75">
      <c r="D157" s="30"/>
      <c r="E157" s="30"/>
      <c r="F157" s="30"/>
      <c r="G157" s="30"/>
      <c r="H157" s="30"/>
      <c r="I157" s="30"/>
      <c r="J157" s="30"/>
      <c r="K157" s="30"/>
      <c r="L157" s="30"/>
    </row>
    <row r="158" spans="4:12" ht="12.75">
      <c r="D158" s="30"/>
      <c r="E158" s="30"/>
      <c r="F158" s="30"/>
      <c r="G158" s="30"/>
      <c r="H158" s="30"/>
      <c r="I158" s="30"/>
      <c r="J158" s="30"/>
      <c r="K158" s="30"/>
      <c r="L158" s="30"/>
    </row>
    <row r="159" spans="4:12" ht="12.75">
      <c r="D159" s="30"/>
      <c r="E159" s="30"/>
      <c r="F159" s="30"/>
      <c r="G159" s="30"/>
      <c r="H159" s="30"/>
      <c r="I159" s="30"/>
      <c r="J159" s="30"/>
      <c r="K159" s="30"/>
      <c r="L159" s="30"/>
    </row>
    <row r="160" spans="4:12" ht="12.75"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4:12" ht="12.75">
      <c r="D161" s="30"/>
      <c r="E161" s="30"/>
      <c r="F161" s="30"/>
      <c r="G161" s="30"/>
      <c r="H161" s="30"/>
      <c r="I161" s="30"/>
      <c r="J161" s="30"/>
      <c r="K161" s="30"/>
      <c r="L161" s="30"/>
    </row>
    <row r="162" spans="4:12" ht="12.75"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4:12" ht="12.75">
      <c r="D163" s="30"/>
      <c r="E163" s="30"/>
      <c r="F163" s="30"/>
      <c r="G163" s="30"/>
      <c r="H163" s="30"/>
      <c r="I163" s="30"/>
      <c r="J163" s="30"/>
      <c r="K163" s="30"/>
      <c r="L163" s="30"/>
    </row>
    <row r="164" spans="4:12" ht="12.75">
      <c r="D164" s="30"/>
      <c r="E164" s="30"/>
      <c r="F164" s="30"/>
      <c r="G164" s="30"/>
      <c r="H164" s="30"/>
      <c r="I164" s="30"/>
      <c r="J164" s="30"/>
      <c r="K164" s="30"/>
      <c r="L164" s="30"/>
    </row>
    <row r="165" spans="4:12" ht="12.75"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4:12" ht="12.75"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4:12" ht="12.75"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4:12" ht="12.75"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4:12" ht="12.75"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4:12" ht="12.75"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4:12" ht="12.75"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4:12" ht="12.75"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4:12" ht="12.75"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4:12" ht="12.75"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4:12" ht="12.75"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4:12" ht="12.75"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4:12" ht="12.75"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4:12" ht="12.75"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4:12" ht="12.75">
      <c r="D179" s="30"/>
      <c r="E179" s="30"/>
      <c r="F179" s="30"/>
      <c r="G179" s="30"/>
      <c r="H179" s="30"/>
      <c r="I179" s="30"/>
      <c r="J179" s="30"/>
      <c r="K179" s="30"/>
      <c r="L179" s="30"/>
    </row>
    <row r="180" spans="4:12" ht="12.75">
      <c r="D180" s="30"/>
      <c r="E180" s="30"/>
      <c r="F180" s="30"/>
      <c r="G180" s="30"/>
      <c r="H180" s="30"/>
      <c r="I180" s="30"/>
      <c r="J180" s="30"/>
      <c r="K180" s="30"/>
      <c r="L180" s="30"/>
    </row>
    <row r="181" spans="4:12" ht="12.75">
      <c r="D181" s="30"/>
      <c r="E181" s="30"/>
      <c r="F181" s="30"/>
      <c r="G181" s="30"/>
      <c r="H181" s="30"/>
      <c r="I181" s="30"/>
      <c r="J181" s="30"/>
      <c r="K181" s="30"/>
      <c r="L181" s="30"/>
    </row>
    <row r="182" spans="4:12" ht="12.75">
      <c r="D182" s="30"/>
      <c r="E182" s="30"/>
      <c r="F182" s="30"/>
      <c r="G182" s="30"/>
      <c r="H182" s="30"/>
      <c r="I182" s="30"/>
      <c r="J182" s="30"/>
      <c r="K182" s="30"/>
      <c r="L182" s="30"/>
    </row>
    <row r="183" spans="4:12" ht="12.75">
      <c r="D183" s="30"/>
      <c r="E183" s="30"/>
      <c r="F183" s="30"/>
      <c r="G183" s="30"/>
      <c r="H183" s="30"/>
      <c r="I183" s="30"/>
      <c r="J183" s="30"/>
      <c r="K183" s="30"/>
      <c r="L183" s="30"/>
    </row>
    <row r="184" spans="4:12" ht="12.75">
      <c r="D184" s="30"/>
      <c r="E184" s="30"/>
      <c r="F184" s="30"/>
      <c r="G184" s="30"/>
      <c r="H184" s="30"/>
      <c r="I184" s="30"/>
      <c r="J184" s="30"/>
      <c r="K184" s="30"/>
      <c r="L184" s="30"/>
    </row>
    <row r="185" spans="4:12" ht="12.75">
      <c r="D185" s="30"/>
      <c r="E185" s="30"/>
      <c r="F185" s="30"/>
      <c r="G185" s="30"/>
      <c r="H185" s="30"/>
      <c r="I185" s="30"/>
      <c r="J185" s="30"/>
      <c r="K185" s="30"/>
      <c r="L185" s="30"/>
    </row>
    <row r="186" spans="4:12" ht="12.75">
      <c r="D186" s="30"/>
      <c r="E186" s="30"/>
      <c r="F186" s="30"/>
      <c r="G186" s="30"/>
      <c r="H186" s="30"/>
      <c r="I186" s="30"/>
      <c r="J186" s="30"/>
      <c r="K186" s="30"/>
      <c r="L186" s="30"/>
    </row>
    <row r="187" spans="4:12" ht="12.75">
      <c r="D187" s="30"/>
      <c r="E187" s="30"/>
      <c r="F187" s="30"/>
      <c r="G187" s="30"/>
      <c r="H187" s="30"/>
      <c r="I187" s="30"/>
      <c r="J187" s="30"/>
      <c r="K187" s="30"/>
      <c r="L187" s="30"/>
    </row>
    <row r="188" spans="4:12" ht="12.75"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4:12" ht="12.75"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4:12" ht="12.75"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4:12" ht="12.75">
      <c r="D191" s="30"/>
      <c r="E191" s="30"/>
      <c r="F191" s="30"/>
      <c r="G191" s="30"/>
      <c r="H191" s="30"/>
      <c r="I191" s="30"/>
      <c r="J191" s="30"/>
      <c r="K191" s="30"/>
      <c r="L191" s="30"/>
    </row>
    <row r="192" spans="4:12" ht="12.75">
      <c r="D192" s="30"/>
      <c r="E192" s="30"/>
      <c r="F192" s="30"/>
      <c r="G192" s="30"/>
      <c r="H192" s="30"/>
      <c r="I192" s="30"/>
      <c r="J192" s="30"/>
      <c r="K192" s="30"/>
      <c r="L192" s="30"/>
    </row>
    <row r="193" spans="4:12" ht="12.75"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4:12" ht="12.75"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4:12" ht="12.75"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4:12" ht="12.75"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4:12" ht="12.75"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4:12" ht="12.75"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4:12" ht="12.75"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4:12" ht="12.75"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4:12" ht="12.75"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4:12" ht="12.75"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4:12" ht="12.75"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4:12" ht="12.75"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4:12" ht="12.75"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4:12" ht="12.75"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4:12" ht="12.75"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4:12" ht="12.75"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4:12" ht="12.75"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4:12" ht="12.75"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4:12" ht="12.75"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4:12" ht="12.75"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4:12" ht="12.75"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4:12" ht="12.75"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4:12" ht="12.75">
      <c r="D215" s="112"/>
      <c r="E215" s="112"/>
      <c r="F215" s="112"/>
      <c r="G215" s="112"/>
      <c r="H215" s="112"/>
      <c r="I215" s="112"/>
      <c r="J215" s="112"/>
      <c r="K215" s="112"/>
      <c r="L215" s="112"/>
    </row>
  </sheetData>
  <sheetProtection/>
  <mergeCells count="4">
    <mergeCell ref="D34:L35"/>
    <mergeCell ref="K7:L7"/>
    <mergeCell ref="D5:L5"/>
    <mergeCell ref="H7:I7"/>
  </mergeCells>
  <printOptions gridLines="1"/>
  <pageMargins left="0.5" right="0.5" top="0.5" bottom="0.5" header="0.25" footer="0.25"/>
  <pageSetup fitToHeight="1" fitToWidth="1" horizontalDpi="600" verticalDpi="600" orientation="landscape" scale="97" r:id="rId1"/>
  <headerFooter alignWithMargins="0">
    <oddHeader>&amp;L&amp;F</oddHeader>
    <oddFooter>&amp;L&amp;A&amp;CPage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37"/>
  <sheetViews>
    <sheetView view="pageBreakPreview" zoomScaleSheetLayoutView="100" zoomScalePageLayoutView="0" workbookViewId="0" topLeftCell="A7">
      <selection activeCell="D33" sqref="D33"/>
    </sheetView>
  </sheetViews>
  <sheetFormatPr defaultColWidth="9.140625" defaultRowHeight="12.75"/>
  <cols>
    <col min="1" max="1" width="15.00390625" style="14" customWidth="1"/>
    <col min="2" max="2" width="9.140625" style="14" customWidth="1"/>
    <col min="3" max="3" width="15.57421875" style="14" customWidth="1"/>
    <col min="4" max="6" width="14.57421875" style="14" bestFit="1" customWidth="1"/>
    <col min="7" max="7" width="13.8515625" style="14" customWidth="1"/>
    <col min="8" max="10" width="14.57421875" style="14" bestFit="1" customWidth="1"/>
    <col min="11" max="11" width="14.57421875" style="14" customWidth="1"/>
    <col min="12" max="14" width="14.57421875" style="14" bestFit="1" customWidth="1"/>
    <col min="15" max="15" width="13.8515625" style="14" customWidth="1"/>
    <col min="16" max="16384" width="9.140625" style="14" customWidth="1"/>
  </cols>
  <sheetData>
    <row r="1" ht="12.75">
      <c r="A1" s="14" t="s">
        <v>59</v>
      </c>
    </row>
    <row r="2" spans="1:3" ht="12.75">
      <c r="A2" s="14" t="s">
        <v>76</v>
      </c>
      <c r="B2" s="14">
        <v>2000</v>
      </c>
      <c r="C2" s="14" t="s">
        <v>77</v>
      </c>
    </row>
    <row r="3" spans="1:6" ht="12.75">
      <c r="A3" s="14" t="s">
        <v>78</v>
      </c>
      <c r="B3" s="153">
        <v>100</v>
      </c>
      <c r="C3" s="14" t="s">
        <v>79</v>
      </c>
      <c r="F3" s="154"/>
    </row>
    <row r="4" spans="1:2" ht="12.75">
      <c r="A4" s="14" t="s">
        <v>80</v>
      </c>
      <c r="B4" s="103">
        <v>0.0136</v>
      </c>
    </row>
    <row r="5" ht="13.5" thickBot="1"/>
    <row r="6" spans="3:15" ht="13.5" thickBot="1">
      <c r="C6" s="202" t="s">
        <v>81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155"/>
    </row>
    <row r="7" spans="3:15" ht="12.75">
      <c r="C7" s="107"/>
      <c r="D7" s="202" t="s">
        <v>37</v>
      </c>
      <c r="E7" s="203"/>
      <c r="F7" s="203"/>
      <c r="G7" s="204"/>
      <c r="H7" s="202" t="s">
        <v>38</v>
      </c>
      <c r="I7" s="203"/>
      <c r="J7" s="203"/>
      <c r="K7" s="204"/>
      <c r="L7" s="202" t="s">
        <v>36</v>
      </c>
      <c r="M7" s="203"/>
      <c r="N7" s="203"/>
      <c r="O7" s="204"/>
    </row>
    <row r="8" spans="3:15" ht="43.5" customHeight="1">
      <c r="C8" s="107"/>
      <c r="D8" s="156" t="s">
        <v>82</v>
      </c>
      <c r="E8" s="157" t="s">
        <v>83</v>
      </c>
      <c r="F8" s="157" t="s">
        <v>84</v>
      </c>
      <c r="G8" s="158" t="s">
        <v>85</v>
      </c>
      <c r="H8" s="156" t="s">
        <v>82</v>
      </c>
      <c r="I8" s="157" t="s">
        <v>83</v>
      </c>
      <c r="J8" s="157" t="s">
        <v>84</v>
      </c>
      <c r="K8" s="158" t="s">
        <v>85</v>
      </c>
      <c r="L8" s="156" t="s">
        <v>82</v>
      </c>
      <c r="M8" s="157" t="s">
        <v>83</v>
      </c>
      <c r="N8" s="157" t="s">
        <v>84</v>
      </c>
      <c r="O8" s="158" t="s">
        <v>85</v>
      </c>
    </row>
    <row r="9" spans="3:15" ht="12.75">
      <c r="C9" s="107">
        <v>2013</v>
      </c>
      <c r="D9" s="159">
        <v>0</v>
      </c>
      <c r="E9" s="160">
        <v>0.0017617499999999996</v>
      </c>
      <c r="F9" s="160">
        <v>0.2422</v>
      </c>
      <c r="G9" s="161">
        <v>8.65</v>
      </c>
      <c r="H9" s="159">
        <v>0</v>
      </c>
      <c r="I9" s="160">
        <v>0.002349</v>
      </c>
      <c r="J9" s="160">
        <v>0.2296</v>
      </c>
      <c r="K9" s="161">
        <v>8.2</v>
      </c>
      <c r="L9" s="159">
        <v>0</v>
      </c>
      <c r="M9" s="160">
        <v>0.002349</v>
      </c>
      <c r="N9" s="160">
        <v>0.2254</v>
      </c>
      <c r="O9" s="161">
        <v>8.05</v>
      </c>
    </row>
    <row r="10" spans="2:15" ht="12.75">
      <c r="B10" s="14">
        <v>1</v>
      </c>
      <c r="C10" s="107">
        <f>C9+1</f>
        <v>2014</v>
      </c>
      <c r="D10" s="159">
        <v>0</v>
      </c>
      <c r="E10" s="160">
        <v>0.0017969849999999999</v>
      </c>
      <c r="F10" s="160">
        <v>0.37237543320569766</v>
      </c>
      <c r="G10" s="161">
        <v>8.65</v>
      </c>
      <c r="H10" s="159">
        <v>0</v>
      </c>
      <c r="I10" s="160">
        <v>0.00239598</v>
      </c>
      <c r="J10" s="160">
        <v>0.35300330084239545</v>
      </c>
      <c r="K10" s="161">
        <v>8.2</v>
      </c>
      <c r="L10" s="159">
        <v>0</v>
      </c>
      <c r="M10" s="160">
        <v>0.00239598</v>
      </c>
      <c r="N10" s="160">
        <v>0.3465459233879614</v>
      </c>
      <c r="O10" s="161">
        <v>8.05</v>
      </c>
    </row>
    <row r="11" spans="2:15" ht="12.75">
      <c r="B11" s="14">
        <v>2</v>
      </c>
      <c r="C11" s="107">
        <f aca="true" t="shared" si="0" ref="C11:C28">C10+1</f>
        <v>2015</v>
      </c>
      <c r="D11" s="159">
        <v>0</v>
      </c>
      <c r="E11" s="160">
        <v>0.0018329246999999995</v>
      </c>
      <c r="F11" s="160">
        <v>0.4747786773372645</v>
      </c>
      <c r="G11" s="161">
        <v>8.65</v>
      </c>
      <c r="H11" s="159">
        <v>0</v>
      </c>
      <c r="I11" s="160">
        <v>0.0024438995999999996</v>
      </c>
      <c r="J11" s="160">
        <v>0.4500792085740542</v>
      </c>
      <c r="K11" s="161">
        <v>8.2</v>
      </c>
      <c r="L11" s="159">
        <v>0</v>
      </c>
      <c r="M11" s="160">
        <v>0.0024438995999999996</v>
      </c>
      <c r="N11" s="160">
        <v>0.4418460523196508</v>
      </c>
      <c r="O11" s="161">
        <v>8.05</v>
      </c>
    </row>
    <row r="12" spans="2:15" ht="12.75">
      <c r="B12" s="14">
        <v>3</v>
      </c>
      <c r="C12" s="107">
        <f t="shared" si="0"/>
        <v>2016</v>
      </c>
      <c r="D12" s="159">
        <v>0</v>
      </c>
      <c r="E12" s="160">
        <v>0.0018695831939999996</v>
      </c>
      <c r="F12" s="160">
        <v>0.5811291010608116</v>
      </c>
      <c r="G12" s="161">
        <v>8.65</v>
      </c>
      <c r="H12" s="159">
        <v>0</v>
      </c>
      <c r="I12" s="160">
        <v>0.002492777592</v>
      </c>
      <c r="J12" s="160">
        <v>0.5508969512946422</v>
      </c>
      <c r="K12" s="161">
        <v>8.2</v>
      </c>
      <c r="L12" s="159">
        <v>0</v>
      </c>
      <c r="M12" s="160">
        <v>0.002492777592</v>
      </c>
      <c r="N12" s="160">
        <v>0.5408195680392525</v>
      </c>
      <c r="O12" s="161">
        <v>8.05</v>
      </c>
    </row>
    <row r="13" spans="2:15" ht="12.75">
      <c r="B13" s="14">
        <v>4</v>
      </c>
      <c r="C13" s="107">
        <f t="shared" si="0"/>
        <v>2017</v>
      </c>
      <c r="D13" s="159">
        <v>0</v>
      </c>
      <c r="E13" s="160">
        <v>0.0019069748578799995</v>
      </c>
      <c r="F13" s="160">
        <v>0.691543630262366</v>
      </c>
      <c r="G13" s="161">
        <v>8.65</v>
      </c>
      <c r="H13" s="159">
        <v>0</v>
      </c>
      <c r="I13" s="160">
        <v>0.0025426331438399997</v>
      </c>
      <c r="J13" s="160">
        <v>0.6555673720406244</v>
      </c>
      <c r="K13" s="161">
        <v>8.2</v>
      </c>
      <c r="L13" s="159">
        <v>0</v>
      </c>
      <c r="M13" s="160">
        <v>0.0025426331438399997</v>
      </c>
      <c r="N13" s="160">
        <v>0.6435752859667104</v>
      </c>
      <c r="O13" s="161">
        <v>8.05</v>
      </c>
    </row>
    <row r="14" spans="2:15" ht="12.75">
      <c r="B14" s="14">
        <v>5</v>
      </c>
      <c r="C14" s="107">
        <f t="shared" si="0"/>
        <v>2018</v>
      </c>
      <c r="D14" s="159">
        <v>0</v>
      </c>
      <c r="E14" s="160">
        <v>0.0019451143550375995</v>
      </c>
      <c r="F14" s="160">
        <v>0.806142288991558</v>
      </c>
      <c r="G14" s="161">
        <v>8.65</v>
      </c>
      <c r="H14" s="159">
        <v>0</v>
      </c>
      <c r="I14" s="160">
        <v>0.0025934858067168</v>
      </c>
      <c r="J14" s="160">
        <v>0.7642042508359278</v>
      </c>
      <c r="K14" s="161">
        <v>8.2</v>
      </c>
      <c r="L14" s="159">
        <v>0</v>
      </c>
      <c r="M14" s="160">
        <v>0.0025934858067168</v>
      </c>
      <c r="N14" s="160">
        <v>0.7502249047840511</v>
      </c>
      <c r="O14" s="161">
        <v>8.05</v>
      </c>
    </row>
    <row r="15" spans="2:15" ht="12.75">
      <c r="B15" s="14">
        <v>6</v>
      </c>
      <c r="C15" s="107">
        <f t="shared" si="0"/>
        <v>2019</v>
      </c>
      <c r="D15" s="159">
        <v>0</v>
      </c>
      <c r="E15" s="160">
        <v>0.001984016642138352</v>
      </c>
      <c r="F15" s="160">
        <v>0.925048276617813</v>
      </c>
      <c r="G15" s="161">
        <v>8.65</v>
      </c>
      <c r="H15" s="159">
        <v>0</v>
      </c>
      <c r="I15" s="160">
        <v>0.002645355522851136</v>
      </c>
      <c r="J15" s="160">
        <v>0.8769243778342273</v>
      </c>
      <c r="K15" s="161">
        <v>8.2</v>
      </c>
      <c r="L15" s="159">
        <v>0</v>
      </c>
      <c r="M15" s="160">
        <v>0.002645355522851136</v>
      </c>
      <c r="N15" s="160">
        <v>0.8608830782396987</v>
      </c>
      <c r="O15" s="161">
        <v>8.05</v>
      </c>
    </row>
    <row r="16" spans="2:15" ht="12.75">
      <c r="B16" s="14">
        <v>7</v>
      </c>
      <c r="C16" s="107">
        <f t="shared" si="0"/>
        <v>2020</v>
      </c>
      <c r="D16" s="159">
        <v>0</v>
      </c>
      <c r="E16" s="160">
        <v>0.0020236969749811186</v>
      </c>
      <c r="F16" s="160">
        <v>2.017034598108753</v>
      </c>
      <c r="G16" s="161">
        <v>8.65</v>
      </c>
      <c r="H16" s="159">
        <v>0</v>
      </c>
      <c r="I16" s="160">
        <v>0.0026982626333081584</v>
      </c>
      <c r="J16" s="160">
        <v>1.9121021623689913</v>
      </c>
      <c r="K16" s="161">
        <v>8.2</v>
      </c>
      <c r="L16" s="159">
        <v>0</v>
      </c>
      <c r="M16" s="160">
        <v>0.0026982626333081584</v>
      </c>
      <c r="N16" s="160">
        <v>1.8771246837890705</v>
      </c>
      <c r="O16" s="161">
        <v>8.05</v>
      </c>
    </row>
    <row r="17" spans="2:15" ht="12.75">
      <c r="B17" s="14">
        <v>8</v>
      </c>
      <c r="C17" s="107">
        <f t="shared" si="0"/>
        <v>2021</v>
      </c>
      <c r="D17" s="159">
        <v>0</v>
      </c>
      <c r="E17" s="160">
        <v>0.0020641709144807417</v>
      </c>
      <c r="F17" s="160">
        <v>2.288830010203908</v>
      </c>
      <c r="G17" s="161">
        <v>8.65</v>
      </c>
      <c r="H17" s="159">
        <v>0</v>
      </c>
      <c r="I17" s="160">
        <v>0.0027522278859743224</v>
      </c>
      <c r="J17" s="160">
        <v>2.169757928748213</v>
      </c>
      <c r="K17" s="161">
        <v>8.2</v>
      </c>
      <c r="L17" s="159">
        <v>0</v>
      </c>
      <c r="M17" s="160">
        <v>0.0027522278859743224</v>
      </c>
      <c r="N17" s="160">
        <v>2.1300672349296486</v>
      </c>
      <c r="O17" s="161">
        <v>8.05</v>
      </c>
    </row>
    <row r="18" spans="2:15" ht="12.75">
      <c r="B18" s="14">
        <v>9</v>
      </c>
      <c r="C18" s="107">
        <f t="shared" si="0"/>
        <v>2022</v>
      </c>
      <c r="D18" s="159">
        <v>0</v>
      </c>
      <c r="E18" s="160">
        <v>0.002105454332770356</v>
      </c>
      <c r="F18" s="160">
        <v>2.5706904249436247</v>
      </c>
      <c r="G18" s="161">
        <v>8.65</v>
      </c>
      <c r="H18" s="159">
        <v>0</v>
      </c>
      <c r="I18" s="160">
        <v>0.0028072724436938087</v>
      </c>
      <c r="J18" s="160">
        <v>2.4369550849176562</v>
      </c>
      <c r="K18" s="161">
        <v>8.2</v>
      </c>
      <c r="L18" s="159">
        <v>0</v>
      </c>
      <c r="M18" s="160">
        <v>0.0028072724436938087</v>
      </c>
      <c r="N18" s="160">
        <v>2.3923766382423333</v>
      </c>
      <c r="O18" s="161">
        <v>8.05</v>
      </c>
    </row>
    <row r="19" spans="2:15" ht="12.75">
      <c r="B19" s="14">
        <v>10</v>
      </c>
      <c r="C19" s="107">
        <f t="shared" si="0"/>
        <v>2023</v>
      </c>
      <c r="D19" s="159">
        <v>0</v>
      </c>
      <c r="E19" s="160">
        <v>0.0021475634194257636</v>
      </c>
      <c r="F19" s="160">
        <v>2.8629097242688495</v>
      </c>
      <c r="G19" s="161">
        <v>8.65</v>
      </c>
      <c r="H19" s="159">
        <v>0</v>
      </c>
      <c r="I19" s="160">
        <v>0.0028634178925676847</v>
      </c>
      <c r="J19" s="160">
        <v>2.7139722241623776</v>
      </c>
      <c r="K19" s="161">
        <v>8.2</v>
      </c>
      <c r="L19" s="159">
        <v>0</v>
      </c>
      <c r="M19" s="160">
        <v>0.0028634178925676847</v>
      </c>
      <c r="N19" s="160">
        <v>2.664326390793554</v>
      </c>
      <c r="O19" s="161">
        <v>8.05</v>
      </c>
    </row>
    <row r="20" spans="2:15" ht="12.75">
      <c r="B20" s="14">
        <v>11</v>
      </c>
      <c r="C20" s="107">
        <f t="shared" si="0"/>
        <v>2024</v>
      </c>
      <c r="D20" s="159">
        <v>0</v>
      </c>
      <c r="E20" s="160">
        <v>0.002190514687814279</v>
      </c>
      <c r="F20" s="160">
        <v>3.1657895193971055</v>
      </c>
      <c r="G20" s="161">
        <v>8.65</v>
      </c>
      <c r="H20" s="159">
        <v>0</v>
      </c>
      <c r="I20" s="160">
        <v>0.0029206862504190384</v>
      </c>
      <c r="J20" s="160">
        <v>3.0010952669429205</v>
      </c>
      <c r="K20" s="161">
        <v>8.2</v>
      </c>
      <c r="L20" s="159">
        <v>0</v>
      </c>
      <c r="M20" s="160">
        <v>0.0029206862504190384</v>
      </c>
      <c r="N20" s="160">
        <v>2.9461971827915256</v>
      </c>
      <c r="O20" s="161">
        <v>8.05</v>
      </c>
    </row>
    <row r="21" spans="2:15" ht="12.75">
      <c r="B21" s="14">
        <v>12</v>
      </c>
      <c r="C21" s="107">
        <f t="shared" si="0"/>
        <v>2025</v>
      </c>
      <c r="D21" s="159">
        <v>0</v>
      </c>
      <c r="E21" s="160">
        <v>0.0022343249815705638</v>
      </c>
      <c r="F21" s="160">
        <v>3.479639342440784</v>
      </c>
      <c r="G21" s="161">
        <v>8.65</v>
      </c>
      <c r="H21" s="159">
        <v>0</v>
      </c>
      <c r="I21" s="160">
        <v>0.002979099975427419</v>
      </c>
      <c r="J21" s="160">
        <v>3.2986176425450204</v>
      </c>
      <c r="K21" s="161">
        <v>8.2</v>
      </c>
      <c r="L21" s="159">
        <v>0</v>
      </c>
      <c r="M21" s="160">
        <v>0.002979099975427419</v>
      </c>
      <c r="N21" s="160">
        <v>3.2382770759130994</v>
      </c>
      <c r="O21" s="161">
        <v>8.05</v>
      </c>
    </row>
    <row r="22" spans="2:15" ht="12.75">
      <c r="B22" s="14">
        <v>13</v>
      </c>
      <c r="C22" s="107">
        <f t="shared" si="0"/>
        <v>2026</v>
      </c>
      <c r="D22" s="159">
        <v>0</v>
      </c>
      <c r="E22" s="160">
        <v>0.0022790114812019755</v>
      </c>
      <c r="F22" s="160">
        <v>3.8047768425984505</v>
      </c>
      <c r="G22" s="161">
        <v>8.65</v>
      </c>
      <c r="H22" s="159">
        <v>0</v>
      </c>
      <c r="I22" s="160">
        <v>0.003038681974935967</v>
      </c>
      <c r="J22" s="160">
        <v>3.6068404750644274</v>
      </c>
      <c r="K22" s="161">
        <v>8.2</v>
      </c>
      <c r="L22" s="159">
        <v>0</v>
      </c>
      <c r="M22" s="160">
        <v>0.003038681974935967</v>
      </c>
      <c r="N22" s="160">
        <v>3.5408616858864193</v>
      </c>
      <c r="O22" s="161">
        <v>8.05</v>
      </c>
    </row>
    <row r="23" spans="2:15" ht="12.75">
      <c r="B23" s="14">
        <v>14</v>
      </c>
      <c r="C23" s="107">
        <f t="shared" si="0"/>
        <v>2027</v>
      </c>
      <c r="D23" s="159">
        <v>0</v>
      </c>
      <c r="E23" s="160">
        <v>0.002324591710826015</v>
      </c>
      <c r="F23" s="160">
        <v>4.141527987025447</v>
      </c>
      <c r="G23" s="161">
        <v>8.65</v>
      </c>
      <c r="H23" s="159">
        <v>0</v>
      </c>
      <c r="I23" s="160">
        <v>0.003099455614434687</v>
      </c>
      <c r="J23" s="160">
        <v>3.926072773827592</v>
      </c>
      <c r="K23" s="161">
        <v>8.2</v>
      </c>
      <c r="L23" s="159">
        <v>0</v>
      </c>
      <c r="M23" s="160">
        <v>0.003099455614434687</v>
      </c>
      <c r="N23" s="160">
        <v>3.8542543694283067</v>
      </c>
      <c r="O23" s="161">
        <v>8.05</v>
      </c>
    </row>
    <row r="24" spans="2:15" ht="13.5" thickBot="1">
      <c r="B24" s="14">
        <v>15</v>
      </c>
      <c r="C24" s="107">
        <f t="shared" si="0"/>
        <v>2028</v>
      </c>
      <c r="D24" s="162">
        <v>0</v>
      </c>
      <c r="E24" s="163">
        <v>0.0023710835450425354</v>
      </c>
      <c r="F24" s="163">
        <v>4.490227266492485</v>
      </c>
      <c r="G24" s="164">
        <v>8.65</v>
      </c>
      <c r="H24" s="162">
        <v>0</v>
      </c>
      <c r="I24" s="163">
        <v>0.0031614447267233805</v>
      </c>
      <c r="J24" s="163">
        <v>4.256631628351258</v>
      </c>
      <c r="K24" s="164">
        <v>8.2</v>
      </c>
      <c r="L24" s="162">
        <v>0</v>
      </c>
      <c r="M24" s="163">
        <v>0.0031614447267233805</v>
      </c>
      <c r="N24" s="163">
        <v>4.178766415637515</v>
      </c>
      <c r="O24" s="164">
        <v>8.05</v>
      </c>
    </row>
    <row r="25" spans="2:15" ht="12.75" hidden="1">
      <c r="B25" s="14">
        <v>16</v>
      </c>
      <c r="C25" s="107">
        <f t="shared" si="0"/>
        <v>2029</v>
      </c>
      <c r="D25" s="160">
        <v>0</v>
      </c>
      <c r="E25" s="160">
        <v>0.0024185052159433865</v>
      </c>
      <c r="F25" s="160">
        <v>4.851217905943395</v>
      </c>
      <c r="G25" s="160">
        <v>8.65</v>
      </c>
      <c r="H25" s="160">
        <v>0</v>
      </c>
      <c r="I25" s="160">
        <v>0.003224673621257849</v>
      </c>
      <c r="J25" s="160">
        <v>4.598842407946339</v>
      </c>
      <c r="K25" s="160">
        <v>8.2</v>
      </c>
      <c r="L25" s="160">
        <v>0</v>
      </c>
      <c r="M25" s="160">
        <v>0.003224673621257849</v>
      </c>
      <c r="N25" s="160">
        <v>4.514717241947321</v>
      </c>
      <c r="O25" s="161">
        <v>8.05</v>
      </c>
    </row>
    <row r="26" spans="2:15" ht="12.75" hidden="1">
      <c r="B26" s="14">
        <v>17</v>
      </c>
      <c r="C26" s="107">
        <f t="shared" si="0"/>
        <v>2030</v>
      </c>
      <c r="D26" s="160">
        <v>0</v>
      </c>
      <c r="E26" s="160">
        <v>0.002466875320262254</v>
      </c>
      <c r="F26" s="160">
        <v>5.224852080065744</v>
      </c>
      <c r="G26" s="160">
        <v>8.65</v>
      </c>
      <c r="H26" s="160">
        <v>0</v>
      </c>
      <c r="I26" s="160">
        <v>0.0032891670936830058</v>
      </c>
      <c r="J26" s="160">
        <v>4.953038966073885</v>
      </c>
      <c r="K26" s="160">
        <v>8.2</v>
      </c>
      <c r="L26" s="160">
        <v>0</v>
      </c>
      <c r="M26" s="160">
        <v>0.0032891670936830058</v>
      </c>
      <c r="N26" s="160">
        <v>4.862434594743265</v>
      </c>
      <c r="O26" s="161">
        <v>8.05</v>
      </c>
    </row>
    <row r="27" spans="2:15" ht="12.75" hidden="1">
      <c r="B27" s="14">
        <v>18</v>
      </c>
      <c r="C27" s="107">
        <f t="shared" si="0"/>
        <v>2031</v>
      </c>
      <c r="D27" s="160" t="e">
        <v>#N/A</v>
      </c>
      <c r="E27" s="160" t="e">
        <v>#N/A</v>
      </c>
      <c r="F27" s="160" t="e">
        <v>#N/A</v>
      </c>
      <c r="G27" s="160" t="e">
        <v>#N/A</v>
      </c>
      <c r="H27" s="160" t="e">
        <v>#N/A</v>
      </c>
      <c r="I27" s="160" t="e">
        <v>#N/A</v>
      </c>
      <c r="J27" s="160" t="e">
        <v>#N/A</v>
      </c>
      <c r="K27" s="160" t="e">
        <v>#N/A</v>
      </c>
      <c r="L27" s="160" t="e">
        <v>#N/A</v>
      </c>
      <c r="M27" s="160" t="e">
        <v>#N/A</v>
      </c>
      <c r="N27" s="160" t="e">
        <v>#N/A</v>
      </c>
      <c r="O27" s="161" t="e">
        <v>#N/A</v>
      </c>
    </row>
    <row r="28" spans="2:15" ht="12.75" hidden="1">
      <c r="B28" s="14">
        <v>19</v>
      </c>
      <c r="C28" s="107">
        <f t="shared" si="0"/>
        <v>2032</v>
      </c>
      <c r="D28" s="160" t="e">
        <v>#N/A</v>
      </c>
      <c r="E28" s="160" t="e">
        <v>#N/A</v>
      </c>
      <c r="F28" s="160" t="e">
        <v>#N/A</v>
      </c>
      <c r="G28" s="160" t="e">
        <v>#N/A</v>
      </c>
      <c r="H28" s="160" t="e">
        <v>#N/A</v>
      </c>
      <c r="I28" s="160" t="e">
        <v>#N/A</v>
      </c>
      <c r="J28" s="160" t="e">
        <v>#N/A</v>
      </c>
      <c r="K28" s="160" t="e">
        <v>#N/A</v>
      </c>
      <c r="L28" s="160" t="e">
        <v>#N/A</v>
      </c>
      <c r="M28" s="160" t="e">
        <v>#N/A</v>
      </c>
      <c r="N28" s="160" t="e">
        <v>#N/A</v>
      </c>
      <c r="O28" s="161" t="e">
        <v>#N/A</v>
      </c>
    </row>
    <row r="29" spans="3:15" ht="12.75">
      <c r="C29" s="107"/>
      <c r="D29" s="2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11"/>
    </row>
    <row r="30" spans="3:15" ht="13.5" thickBot="1">
      <c r="C30" s="135" t="s">
        <v>86</v>
      </c>
      <c r="D30" s="2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11"/>
    </row>
    <row r="31" spans="3:15" ht="13.5" thickBot="1">
      <c r="C31" s="137" t="s">
        <v>87</v>
      </c>
      <c r="D31" s="165">
        <f aca="true" t="shared" si="1" ref="D31:O31">-PMT(Discount,5,NPV(Discount,D$10:D$14))</f>
        <v>0</v>
      </c>
      <c r="E31" s="166">
        <f t="shared" si="1"/>
        <v>0.0018693161417690214</v>
      </c>
      <c r="F31" s="166">
        <f t="shared" si="1"/>
        <v>0.5822651597548245</v>
      </c>
      <c r="G31" s="166">
        <f t="shared" si="1"/>
        <v>8.649999999999997</v>
      </c>
      <c r="H31" s="166">
        <f t="shared" si="1"/>
        <v>0</v>
      </c>
      <c r="I31" s="166">
        <f t="shared" si="1"/>
        <v>0.0024924215223586952</v>
      </c>
      <c r="J31" s="166">
        <f t="shared" si="1"/>
        <v>0.5519739086693134</v>
      </c>
      <c r="K31" s="166">
        <f t="shared" si="1"/>
        <v>8.199999999999996</v>
      </c>
      <c r="L31" s="166">
        <f t="shared" si="1"/>
        <v>0</v>
      </c>
      <c r="M31" s="166">
        <f t="shared" si="1"/>
        <v>0.0024924215223586952</v>
      </c>
      <c r="N31" s="166">
        <f t="shared" si="1"/>
        <v>0.5418768249741429</v>
      </c>
      <c r="O31" s="166">
        <f t="shared" si="1"/>
        <v>8.049999999999995</v>
      </c>
    </row>
    <row r="32" spans="3:15" ht="13.5" thickBot="1">
      <c r="C32" s="137" t="s">
        <v>88</v>
      </c>
      <c r="D32" s="165">
        <f aca="true" t="shared" si="2" ref="D32:O32">-PMT(Discount,10,NPV(Discount,D$10:D$19))</f>
        <v>0</v>
      </c>
      <c r="E32" s="166">
        <f t="shared" si="2"/>
        <v>0.001963312123371089</v>
      </c>
      <c r="F32" s="166">
        <f t="shared" si="2"/>
        <v>1.325615674153444</v>
      </c>
      <c r="G32" s="166">
        <f t="shared" si="2"/>
        <v>8.649999999999999</v>
      </c>
      <c r="H32" s="166">
        <f t="shared" si="2"/>
        <v>0</v>
      </c>
      <c r="I32" s="166">
        <f t="shared" si="2"/>
        <v>0.002617749497828119</v>
      </c>
      <c r="J32" s="166">
        <f t="shared" si="2"/>
        <v>1.2566530090240742</v>
      </c>
      <c r="K32" s="166">
        <f t="shared" si="2"/>
        <v>8.2</v>
      </c>
      <c r="L32" s="166">
        <f t="shared" si="2"/>
        <v>0</v>
      </c>
      <c r="M32" s="166">
        <f t="shared" si="2"/>
        <v>0.002617749497828119</v>
      </c>
      <c r="N32" s="166">
        <f t="shared" si="2"/>
        <v>1.233665453980951</v>
      </c>
      <c r="O32" s="166">
        <f t="shared" si="2"/>
        <v>8.049999999999999</v>
      </c>
    </row>
    <row r="33" spans="3:15" ht="13.5" thickBot="1">
      <c r="C33" s="137" t="s">
        <v>89</v>
      </c>
      <c r="D33" s="165">
        <f aca="true" t="shared" si="3" ref="D33:O33">-PMT(Discount,15,NPV(Discount,D$10:D$24))</f>
        <v>0</v>
      </c>
      <c r="E33" s="166">
        <f t="shared" si="3"/>
        <v>0.002061421660800987</v>
      </c>
      <c r="F33" s="166">
        <f t="shared" si="3"/>
        <v>2.097688622535676</v>
      </c>
      <c r="G33" s="166">
        <f t="shared" si="3"/>
        <v>8.649999999999997</v>
      </c>
      <c r="H33" s="166">
        <f t="shared" si="3"/>
        <v>0</v>
      </c>
      <c r="I33" s="166">
        <f t="shared" si="3"/>
        <v>0.002748562214401316</v>
      </c>
      <c r="J33" s="166">
        <f t="shared" si="3"/>
        <v>1.98856031269278</v>
      </c>
      <c r="K33" s="166">
        <f t="shared" si="3"/>
        <v>8.199999999999998</v>
      </c>
      <c r="L33" s="166">
        <f t="shared" si="3"/>
        <v>0</v>
      </c>
      <c r="M33" s="166">
        <f t="shared" si="3"/>
        <v>0.002748562214401316</v>
      </c>
      <c r="N33" s="166">
        <f t="shared" si="3"/>
        <v>1.9521842094118143</v>
      </c>
      <c r="O33" s="166">
        <f t="shared" si="3"/>
        <v>8.049999999999997</v>
      </c>
    </row>
    <row r="34" spans="3:15" ht="12.75">
      <c r="C34" s="107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11"/>
    </row>
    <row r="35" spans="3:15" ht="12.75">
      <c r="C35" s="135" t="s">
        <v>4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11"/>
    </row>
    <row r="36" spans="3:15" ht="12.75">
      <c r="C36" s="107" t="s">
        <v>90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11"/>
    </row>
    <row r="37" spans="3:15" ht="13.5" thickBot="1">
      <c r="C37" s="167" t="s">
        <v>91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10"/>
    </row>
  </sheetData>
  <sheetProtection/>
  <mergeCells count="4">
    <mergeCell ref="C6:N6"/>
    <mergeCell ref="D7:G7"/>
    <mergeCell ref="H7:K7"/>
    <mergeCell ref="L7:O7"/>
  </mergeCells>
  <printOptions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&amp;L&amp;A
&amp;F&amp;CPage &amp;P of &amp;N&amp;RCreated 05/29/2009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Synapse Energy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Chang</dc:creator>
  <cp:keywords/>
  <dc:description/>
  <cp:lastModifiedBy>tpoor</cp:lastModifiedBy>
  <cp:lastPrinted>2013-08-27T19:43:40Z</cp:lastPrinted>
  <dcterms:created xsi:type="dcterms:W3CDTF">1998-01-14T17:39:14Z</dcterms:created>
  <dcterms:modified xsi:type="dcterms:W3CDTF">2013-08-29T20:43:18Z</dcterms:modified>
  <cp:category/>
  <cp:version/>
  <cp:contentType/>
  <cp:contentStatus/>
</cp:coreProperties>
</file>