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tates\STATEUSF\Vermont\FY 2022-2023\Budgets_Forecasts\Beginning-of-year\"/>
    </mc:Choice>
  </mc:AlternateContent>
  <xr:revisionPtr revIDLastSave="0" documentId="13_ncr:1_{02EBE8D8-4786-4AB1-B747-CD053138A5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Y22-23 2.4%" sheetId="6" r:id="rId1"/>
  </sheets>
  <definedNames>
    <definedName name="_xlnm.Print_Area" localSheetId="0">'FY22-23 2.4%'!$N$21:$P$56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4" i="6" l="1"/>
  <c r="D6" i="6" s="1"/>
  <c r="P37" i="6" l="1"/>
  <c r="D8" i="6" s="1"/>
  <c r="F46" i="6"/>
  <c r="G46" i="6"/>
  <c r="H46" i="6"/>
  <c r="I46" i="6"/>
  <c r="J46" i="6"/>
  <c r="K46" i="6"/>
  <c r="L46" i="6"/>
  <c r="M46" i="6"/>
  <c r="N46" i="6"/>
  <c r="O46" i="6"/>
  <c r="E46" i="6"/>
  <c r="D46" i="6"/>
  <c r="D51" i="6"/>
  <c r="P45" i="6"/>
  <c r="P43" i="6"/>
  <c r="D16" i="6" s="1"/>
  <c r="P42" i="6"/>
  <c r="D15" i="6" s="1"/>
  <c r="P41" i="6"/>
  <c r="D17" i="6" s="1"/>
  <c r="P40" i="6"/>
  <c r="D13" i="6" s="1"/>
  <c r="P39" i="6"/>
  <c r="D12" i="6" s="1"/>
  <c r="P38" i="6"/>
  <c r="D9" i="6" s="1"/>
  <c r="H33" i="6"/>
  <c r="G33" i="6"/>
  <c r="F33" i="6"/>
  <c r="D33" i="6"/>
  <c r="P29" i="6"/>
  <c r="P28" i="6"/>
  <c r="D11" i="6" s="1"/>
  <c r="P27" i="6"/>
  <c r="D10" i="6" s="1"/>
  <c r="P26" i="6"/>
  <c r="O25" i="6"/>
  <c r="O32" i="6" s="1"/>
  <c r="N25" i="6"/>
  <c r="N32" i="6" s="1"/>
  <c r="M25" i="6"/>
  <c r="M32" i="6" s="1"/>
  <c r="L25" i="6"/>
  <c r="L32" i="6" s="1"/>
  <c r="K25" i="6"/>
  <c r="K32" i="6" s="1"/>
  <c r="J25" i="6"/>
  <c r="J32" i="6" s="1"/>
  <c r="I25" i="6"/>
  <c r="I32" i="6" s="1"/>
  <c r="H25" i="6"/>
  <c r="H32" i="6" s="1"/>
  <c r="G25" i="6"/>
  <c r="G32" i="6" s="1"/>
  <c r="F25" i="6"/>
  <c r="F32" i="6" s="1"/>
  <c r="E25" i="6"/>
  <c r="D25" i="6"/>
  <c r="P23" i="6"/>
  <c r="D5" i="6" s="1"/>
  <c r="J1" i="6"/>
  <c r="H34" i="6" l="1"/>
  <c r="H48" i="6" s="1"/>
  <c r="F34" i="6"/>
  <c r="E32" i="6"/>
  <c r="E34" i="6" s="1"/>
  <c r="E48" i="6" s="1"/>
  <c r="P25" i="6"/>
  <c r="D32" i="6"/>
  <c r="D34" i="6" s="1"/>
  <c r="F48" i="6"/>
  <c r="G34" i="6"/>
  <c r="G48" i="6" s="1"/>
  <c r="P46" i="6"/>
  <c r="P32" i="6" l="1"/>
  <c r="D48" i="6"/>
  <c r="D52" i="6" l="1"/>
  <c r="E51" i="6" l="1"/>
  <c r="E52" i="6" s="1"/>
  <c r="F51" i="6" s="1"/>
  <c r="F52" i="6" s="1"/>
  <c r="G51" i="6" s="1"/>
  <c r="G52" i="6" s="1"/>
  <c r="H51" i="6" s="1"/>
  <c r="H52" i="6" s="1"/>
  <c r="I51" i="6" s="1"/>
  <c r="I33" i="6" l="1"/>
  <c r="I34" i="6" l="1"/>
  <c r="I48" i="6" l="1"/>
  <c r="I52" i="6" l="1"/>
  <c r="J51" i="6" l="1"/>
  <c r="J33" i="6" l="1"/>
  <c r="J34" i="6" l="1"/>
  <c r="J48" i="6" l="1"/>
  <c r="J52" i="6" l="1"/>
  <c r="K51" i="6" l="1"/>
  <c r="K33" i="6" l="1"/>
  <c r="K34" i="6" l="1"/>
  <c r="K48" i="6" l="1"/>
  <c r="K52" i="6" l="1"/>
  <c r="L51" i="6" l="1"/>
  <c r="L33" i="6" l="1"/>
  <c r="L34" i="6" s="1"/>
  <c r="L48" i="6" l="1"/>
  <c r="L52" i="6" l="1"/>
  <c r="M51" i="6" l="1"/>
  <c r="M33" i="6" l="1"/>
  <c r="M34" i="6" s="1"/>
  <c r="M48" i="6" s="1"/>
  <c r="M52" i="6" s="1"/>
  <c r="N51" i="6" s="1"/>
  <c r="N33" i="6" l="1"/>
  <c r="N34" i="6" s="1"/>
  <c r="N48" i="6" s="1"/>
  <c r="N52" i="6" s="1"/>
  <c r="O51" i="6" s="1"/>
  <c r="O33" i="6" l="1"/>
  <c r="O34" i="6" l="1"/>
  <c r="P33" i="6"/>
  <c r="O48" i="6" l="1"/>
  <c r="P34" i="6"/>
  <c r="P48" i="6" l="1"/>
  <c r="O52" i="6"/>
  <c r="D55" i="6" l="1"/>
  <c r="D54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DiSarno, Gregory</author>
  </authors>
  <commentList>
    <comment ref="D9" authorId="0" shapeId="0" xr:uid="{00000000-0006-0000-0100-000001000000}">
      <text>
        <r>
          <rPr>
            <b/>
            <sz val="11"/>
            <color indexed="81"/>
            <rFont val="Tahoma"/>
            <family val="2"/>
          </rPr>
          <t>DiSarno, Gregory:</t>
        </r>
        <r>
          <rPr>
            <sz val="11"/>
            <color indexed="81"/>
            <rFont val="Tahoma"/>
            <family val="2"/>
          </rPr>
          <t xml:space="preserve">
New budgeted E911 rate</t>
        </r>
      </text>
    </comment>
    <comment ref="D16" authorId="0" shapeId="0" xr:uid="{00000000-0006-0000-0100-000002000000}">
      <text>
        <r>
          <rPr>
            <b/>
            <sz val="11"/>
            <color indexed="81"/>
            <rFont val="Tahoma"/>
            <family val="2"/>
          </rPr>
          <t>DiSarno, Gregory:</t>
        </r>
        <r>
          <rPr>
            <sz val="11"/>
            <color indexed="81"/>
            <rFont val="Tahoma"/>
            <family val="2"/>
          </rPr>
          <t xml:space="preserve">
Price from most recent proposal</t>
        </r>
      </text>
    </comment>
    <comment ref="D18" authorId="0" shapeId="0" xr:uid="{00000000-0006-0000-0100-000003000000}">
      <text>
        <r>
          <rPr>
            <b/>
            <sz val="11"/>
            <color indexed="81"/>
            <rFont val="Tahoma"/>
            <family val="2"/>
          </rPr>
          <t>DiSarno, Gregory:</t>
        </r>
        <r>
          <rPr>
            <sz val="11"/>
            <color indexed="81"/>
            <rFont val="Tahoma"/>
            <family val="2"/>
          </rPr>
          <t xml:space="preserve">
Closing balance from June 2022 Statement of Fund Performance report</t>
        </r>
      </text>
    </comment>
    <comment ref="O24" authorId="0" shapeId="0" xr:uid="{98E9EB0A-A685-4FCB-AAC2-79B011465EC7}">
      <text>
        <r>
          <rPr>
            <b/>
            <sz val="11"/>
            <color indexed="81"/>
            <rFont val="Tahoma"/>
            <family val="2"/>
          </rPr>
          <t>DiSarno, Gregory:</t>
        </r>
        <r>
          <rPr>
            <sz val="11"/>
            <color indexed="81"/>
            <rFont val="Tahoma"/>
            <family val="2"/>
          </rPr>
          <t xml:space="preserve">
Average of July through May (Ju22 not received yet).</t>
        </r>
      </text>
    </comment>
    <comment ref="D37" authorId="0" shapeId="0" xr:uid="{8C237E8B-5B3F-47DA-943F-6D18A0055C70}">
      <text>
        <r>
          <rPr>
            <b/>
            <sz val="11"/>
            <color indexed="81"/>
            <rFont val="Tahoma"/>
            <family val="2"/>
          </rPr>
          <t>DiSarno, Gregory:</t>
        </r>
        <r>
          <rPr>
            <sz val="11"/>
            <color indexed="81"/>
            <rFont val="Tahoma"/>
            <family val="2"/>
          </rPr>
          <t xml:space="preserve">
Average of August through June (Jul22 not received yet).</t>
        </r>
      </text>
    </comment>
    <comment ref="J39" authorId="0" shapeId="0" xr:uid="{00000000-0006-0000-0100-000004000000}">
      <text>
        <r>
          <rPr>
            <b/>
            <sz val="11"/>
            <color indexed="81"/>
            <rFont val="Tahoma"/>
            <family val="2"/>
          </rPr>
          <t>DiSarno, Gregory:</t>
        </r>
        <r>
          <rPr>
            <sz val="11"/>
            <color indexed="81"/>
            <rFont val="Tahoma"/>
            <family val="2"/>
          </rPr>
          <t xml:space="preserve">
Average of Jul-Dec</t>
        </r>
      </text>
    </comment>
    <comment ref="K39" authorId="0" shapeId="0" xr:uid="{245E68DE-D2E2-44C7-B56D-DAF1B9D29B1B}">
      <text>
        <r>
          <rPr>
            <b/>
            <sz val="11"/>
            <color indexed="81"/>
            <rFont val="Tahoma"/>
            <family val="2"/>
          </rPr>
          <t>DiSarno, Gregory:</t>
        </r>
        <r>
          <rPr>
            <sz val="11"/>
            <color indexed="81"/>
            <rFont val="Tahoma"/>
            <family val="2"/>
          </rPr>
          <t xml:space="preserve">
Average of Jul-Dec</t>
        </r>
      </text>
    </comment>
    <comment ref="L39" authorId="0" shapeId="0" xr:uid="{78D0D800-C9BC-4D35-8E65-F5FF88424CD4}">
      <text>
        <r>
          <rPr>
            <b/>
            <sz val="11"/>
            <color indexed="81"/>
            <rFont val="Tahoma"/>
            <family val="2"/>
          </rPr>
          <t>DiSarno, Gregory:</t>
        </r>
        <r>
          <rPr>
            <sz val="11"/>
            <color indexed="81"/>
            <rFont val="Tahoma"/>
            <family val="2"/>
          </rPr>
          <t xml:space="preserve">
Average of Jul-Dec</t>
        </r>
      </text>
    </comment>
    <comment ref="M39" authorId="0" shapeId="0" xr:uid="{65AE2AB4-87A3-4B3B-8D41-F4BB276F64C3}">
      <text>
        <r>
          <rPr>
            <b/>
            <sz val="11"/>
            <color indexed="81"/>
            <rFont val="Tahoma"/>
            <family val="2"/>
          </rPr>
          <t>DiSarno, Gregory:</t>
        </r>
        <r>
          <rPr>
            <sz val="11"/>
            <color indexed="81"/>
            <rFont val="Tahoma"/>
            <family val="2"/>
          </rPr>
          <t xml:space="preserve">
Average of Jul-Dec</t>
        </r>
      </text>
    </comment>
    <comment ref="N39" authorId="0" shapeId="0" xr:uid="{4D5A4A5C-C2C6-4E69-93FF-41B6909A6A8A}">
      <text>
        <r>
          <rPr>
            <b/>
            <sz val="11"/>
            <color indexed="81"/>
            <rFont val="Tahoma"/>
            <family val="2"/>
          </rPr>
          <t>DiSarno, Gregory:</t>
        </r>
        <r>
          <rPr>
            <sz val="11"/>
            <color indexed="81"/>
            <rFont val="Tahoma"/>
            <family val="2"/>
          </rPr>
          <t xml:space="preserve">
Average of Jul-Dec</t>
        </r>
      </text>
    </comment>
    <comment ref="O39" authorId="0" shapeId="0" xr:uid="{AB3CCBD4-DF9A-45CA-A1CB-B768723DB834}">
      <text>
        <r>
          <rPr>
            <b/>
            <sz val="11"/>
            <color indexed="81"/>
            <rFont val="Tahoma"/>
            <family val="2"/>
          </rPr>
          <t>DiSarno, Gregory:</t>
        </r>
        <r>
          <rPr>
            <sz val="11"/>
            <color indexed="81"/>
            <rFont val="Tahoma"/>
            <family val="2"/>
          </rPr>
          <t xml:space="preserve">
Average of Jul-Dec</t>
        </r>
      </text>
    </comment>
    <comment ref="F40" authorId="0" shapeId="0" xr:uid="{00000000-0006-0000-0100-00000A000000}">
      <text>
        <r>
          <rPr>
            <b/>
            <sz val="11"/>
            <color indexed="81"/>
            <rFont val="Tahoma"/>
            <family val="2"/>
          </rPr>
          <t>DiSarno, Gregory:</t>
        </r>
        <r>
          <rPr>
            <sz val="11"/>
            <color indexed="81"/>
            <rFont val="Tahoma"/>
            <family val="2"/>
          </rPr>
          <t xml:space="preserve">
Average quarterly payment from last FY</t>
        </r>
      </text>
    </comment>
    <comment ref="I40" authorId="0" shapeId="0" xr:uid="{6FE2E465-CF78-4AB9-AE4E-B72ECE0A10F0}">
      <text>
        <r>
          <rPr>
            <b/>
            <sz val="11"/>
            <color indexed="81"/>
            <rFont val="Tahoma"/>
            <family val="2"/>
          </rPr>
          <t>DiSarno, Gregory:</t>
        </r>
        <r>
          <rPr>
            <sz val="11"/>
            <color indexed="81"/>
            <rFont val="Tahoma"/>
            <family val="2"/>
          </rPr>
          <t xml:space="preserve">
Average quarterly payment from last FY</t>
        </r>
      </text>
    </comment>
    <comment ref="L40" authorId="0" shapeId="0" xr:uid="{622EABD9-A980-4E31-8AD0-A0816EC1184B}">
      <text>
        <r>
          <rPr>
            <b/>
            <sz val="11"/>
            <color indexed="81"/>
            <rFont val="Tahoma"/>
            <family val="2"/>
          </rPr>
          <t>DiSarno, Gregory:</t>
        </r>
        <r>
          <rPr>
            <sz val="11"/>
            <color indexed="81"/>
            <rFont val="Tahoma"/>
            <family val="2"/>
          </rPr>
          <t xml:space="preserve">
Average quarterly payment from last FY</t>
        </r>
      </text>
    </comment>
    <comment ref="O40" authorId="0" shapeId="0" xr:uid="{D926993A-2118-4970-B375-8122F1C199C1}">
      <text>
        <r>
          <rPr>
            <b/>
            <sz val="11"/>
            <color indexed="81"/>
            <rFont val="Tahoma"/>
            <family val="2"/>
          </rPr>
          <t>DiSarno, Gregory:</t>
        </r>
        <r>
          <rPr>
            <sz val="11"/>
            <color indexed="81"/>
            <rFont val="Tahoma"/>
            <family val="2"/>
          </rPr>
          <t xml:space="preserve">
Average quarterly payment from last FY</t>
        </r>
      </text>
    </comment>
  </commentList>
</comments>
</file>

<file path=xl/sharedStrings.xml><?xml version="1.0" encoding="utf-8"?>
<sst xmlns="http://schemas.openxmlformats.org/spreadsheetml/2006/main" count="63" uniqueCount="55">
  <si>
    <t>Parameters:</t>
  </si>
  <si>
    <t>Carrier revenue base</t>
  </si>
  <si>
    <t>Interest rate per month</t>
  </si>
  <si>
    <t>E-911 appropriation</t>
  </si>
  <si>
    <t>Lifeline administrative</t>
  </si>
  <si>
    <t>VTRS</t>
  </si>
  <si>
    <t>Equipment</t>
  </si>
  <si>
    <t>Administration</t>
  </si>
  <si>
    <t>Prior Year Rate:</t>
  </si>
  <si>
    <t>Oct</t>
  </si>
  <si>
    <t>Nov</t>
  </si>
  <si>
    <t>Dec</t>
  </si>
  <si>
    <t>Jan</t>
  </si>
  <si>
    <t>Feb</t>
  </si>
  <si>
    <t>Mar</t>
  </si>
  <si>
    <t>Apr</t>
  </si>
  <si>
    <t>August</t>
  </si>
  <si>
    <t>Total</t>
  </si>
  <si>
    <t>Carrier Payments</t>
  </si>
  <si>
    <t>Due from Carriers</t>
  </si>
  <si>
    <t>Less carrier credits:</t>
  </si>
  <si>
    <t>Lifeline Benefit Claims</t>
  </si>
  <si>
    <t>Lifeline Admin Claims</t>
  </si>
  <si>
    <t>Other adjustments</t>
  </si>
  <si>
    <t>VUSF Receipts</t>
  </si>
  <si>
    <t>Interest</t>
  </si>
  <si>
    <t>VUSF Disbursements</t>
  </si>
  <si>
    <t>E-911 payments</t>
  </si>
  <si>
    <t>VUSF Audit</t>
  </si>
  <si>
    <t>Carrier Audits</t>
  </si>
  <si>
    <t>Misc &amp; Bad Debts</t>
  </si>
  <si>
    <t>Total Disbursements</t>
  </si>
  <si>
    <t>Beginning of period</t>
  </si>
  <si>
    <t>End of period</t>
  </si>
  <si>
    <t>Vermont Department of Public Service</t>
  </si>
  <si>
    <t>Lifeline credits</t>
  </si>
  <si>
    <t>Sep</t>
  </si>
  <si>
    <t>May</t>
  </si>
  <si>
    <t>June</t>
  </si>
  <si>
    <t>Connectivity Division</t>
  </si>
  <si>
    <t>Audit</t>
  </si>
  <si>
    <t>Bank Fees</t>
  </si>
  <si>
    <t xml:space="preserve">July </t>
  </si>
  <si>
    <t>Opening fund balance</t>
  </si>
  <si>
    <t>Fund Balance</t>
  </si>
  <si>
    <t>Fund Balance Change</t>
  </si>
  <si>
    <t>Net Fund</t>
  </si>
  <si>
    <t>Assessments from carriers</t>
  </si>
  <si>
    <t>Lowest EOP fund Balance</t>
  </si>
  <si>
    <t>Prepaid revenue base (Dept of Tax)</t>
  </si>
  <si>
    <t>Current Year Rate:</t>
  </si>
  <si>
    <t>Vermont Universal Service Fund Projection</t>
  </si>
  <si>
    <t>VCBB payout</t>
  </si>
  <si>
    <t>Beginning on July 1, 2022</t>
  </si>
  <si>
    <t>Ending on June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</si>
</sst>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  <numFmt numFmtId="166" formatCode="_(&quot;$&quot;* #,##0.000_);_(&quot;$&quot;* \(#,##0.000\);_(&quot;$&quot;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3" applyNumberFormat="0" applyFill="0" applyAlignment="0" applyProtection="0"/>
    <xf numFmtId="0" fontId="7" fillId="0" borderId="14" applyNumberFormat="0" applyFill="0" applyAlignment="0" applyProtection="0"/>
    <xf numFmtId="0" fontId="8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6" applyNumberFormat="0" applyAlignment="0" applyProtection="0"/>
    <xf numFmtId="0" fontId="13" fillId="6" borderId="17" applyNumberFormat="0" applyAlignment="0" applyProtection="0"/>
    <xf numFmtId="0" fontId="14" fillId="6" borderId="16" applyNumberFormat="0" applyAlignment="0" applyProtection="0"/>
    <xf numFmtId="0" fontId="15" fillId="0" borderId="18" applyNumberFormat="0" applyFill="0" applyAlignment="0" applyProtection="0"/>
    <xf numFmtId="0" fontId="16" fillId="7" borderId="19" applyNumberFormat="0" applyAlignment="0" applyProtection="0"/>
    <xf numFmtId="0" fontId="17" fillId="0" borderId="0" applyNumberFormat="0" applyFill="0" applyBorder="0" applyAlignment="0" applyProtection="0"/>
    <xf numFmtId="0" fontId="1" fillId="8" borderId="20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21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39" fontId="2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13" applyNumberFormat="0" applyFill="0" applyAlignment="0" applyProtection="0"/>
    <xf numFmtId="0" fontId="7" fillId="0" borderId="14" applyNumberFormat="0" applyFill="0" applyAlignment="0" applyProtection="0"/>
    <xf numFmtId="0" fontId="8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6" applyNumberFormat="0" applyAlignment="0" applyProtection="0"/>
    <xf numFmtId="0" fontId="13" fillId="6" borderId="17" applyNumberFormat="0" applyAlignment="0" applyProtection="0"/>
    <xf numFmtId="0" fontId="14" fillId="6" borderId="16" applyNumberFormat="0" applyAlignment="0" applyProtection="0"/>
    <xf numFmtId="0" fontId="15" fillId="0" borderId="18" applyNumberFormat="0" applyFill="0" applyAlignment="0" applyProtection="0"/>
    <xf numFmtId="0" fontId="16" fillId="7" borderId="19" applyNumberFormat="0" applyAlignment="0" applyProtection="0"/>
    <xf numFmtId="0" fontId="17" fillId="0" borderId="0" applyNumberFormat="0" applyFill="0" applyBorder="0" applyAlignment="0" applyProtection="0"/>
    <xf numFmtId="0" fontId="1" fillId="8" borderId="20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21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2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2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0" borderId="0"/>
    <xf numFmtId="0" fontId="2" fillId="0" borderId="0">
      <alignment wrapText="1"/>
    </xf>
    <xf numFmtId="0" fontId="1" fillId="0" borderId="0"/>
    <xf numFmtId="0" fontId="23" fillId="0" borderId="0"/>
    <xf numFmtId="0" fontId="1" fillId="8" borderId="2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2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4" fillId="0" borderId="0"/>
    <xf numFmtId="0" fontId="2" fillId="0" borderId="0"/>
    <xf numFmtId="0" fontId="2" fillId="0" borderId="0"/>
  </cellStyleXfs>
  <cellXfs count="54">
    <xf numFmtId="0" fontId="0" fillId="0" borderId="0" xfId="0"/>
    <xf numFmtId="164" fontId="2" fillId="0" borderId="1" xfId="1" applyNumberFormat="1" applyFont="1" applyBorder="1"/>
    <xf numFmtId="164" fontId="3" fillId="0" borderId="2" xfId="1" applyNumberFormat="1" applyFont="1" applyBorder="1"/>
    <xf numFmtId="164" fontId="2" fillId="0" borderId="4" xfId="1" applyNumberFormat="1" applyFont="1" applyBorder="1"/>
    <xf numFmtId="164" fontId="3" fillId="0" borderId="0" xfId="1" applyNumberFormat="1" applyFont="1" applyBorder="1"/>
    <xf numFmtId="164" fontId="2" fillId="0" borderId="7" xfId="1" applyNumberFormat="1" applyFont="1" applyBorder="1"/>
    <xf numFmtId="164" fontId="3" fillId="0" borderId="7" xfId="1" applyNumberFormat="1" applyFont="1" applyBorder="1"/>
    <xf numFmtId="164" fontId="3" fillId="0" borderId="4" xfId="1" applyNumberFormat="1" applyFont="1" applyBorder="1"/>
    <xf numFmtId="0" fontId="0" fillId="0" borderId="0" xfId="0"/>
    <xf numFmtId="164" fontId="3" fillId="0" borderId="0" xfId="1" applyNumberFormat="1" applyFont="1" applyFill="1"/>
    <xf numFmtId="0" fontId="0" fillId="0" borderId="0" xfId="0" applyFill="1"/>
    <xf numFmtId="164" fontId="3" fillId="0" borderId="9" xfId="1" applyNumberFormat="1" applyFont="1" applyFill="1" applyBorder="1"/>
    <xf numFmtId="164" fontId="22" fillId="0" borderId="0" xfId="1" applyNumberFormat="1" applyFont="1" applyFill="1" applyBorder="1"/>
    <xf numFmtId="44" fontId="22" fillId="0" borderId="0" xfId="1" applyNumberFormat="1" applyFont="1" applyFill="1"/>
    <xf numFmtId="164" fontId="22" fillId="0" borderId="5" xfId="1" applyNumberFormat="1" applyFont="1" applyFill="1" applyBorder="1"/>
    <xf numFmtId="165" fontId="22" fillId="0" borderId="5" xfId="2" applyNumberFormat="1" applyFont="1" applyFill="1" applyBorder="1"/>
    <xf numFmtId="164" fontId="22" fillId="0" borderId="0" xfId="1" applyNumberFormat="1" applyFont="1"/>
    <xf numFmtId="164" fontId="22" fillId="0" borderId="2" xfId="1" applyNumberFormat="1" applyFont="1" applyBorder="1"/>
    <xf numFmtId="164" fontId="22" fillId="0" borderId="0" xfId="1" applyNumberFormat="1" applyFont="1" applyBorder="1"/>
    <xf numFmtId="164" fontId="22" fillId="0" borderId="7" xfId="1" applyNumberFormat="1" applyFont="1" applyBorder="1"/>
    <xf numFmtId="164" fontId="22" fillId="0" borderId="5" xfId="1" applyNumberFormat="1" applyFont="1" applyBorder="1"/>
    <xf numFmtId="0" fontId="22" fillId="0" borderId="0" xfId="0" applyFont="1"/>
    <xf numFmtId="164" fontId="22" fillId="0" borderId="7" xfId="1" applyNumberFormat="1" applyFont="1" applyFill="1" applyBorder="1"/>
    <xf numFmtId="165" fontId="3" fillId="0" borderId="6" xfId="2" applyNumberFormat="1" applyFont="1" applyFill="1" applyBorder="1"/>
    <xf numFmtId="164" fontId="22" fillId="0" borderId="0" xfId="1" applyNumberFormat="1" applyFont="1" applyFill="1"/>
    <xf numFmtId="164" fontId="2" fillId="0" borderId="2" xfId="1" applyNumberFormat="1" applyFont="1" applyBorder="1"/>
    <xf numFmtId="164" fontId="22" fillId="0" borderId="3" xfId="1" applyNumberFormat="1" applyFont="1" applyBorder="1"/>
    <xf numFmtId="14" fontId="22" fillId="0" borderId="0" xfId="1" applyNumberFormat="1" applyFont="1"/>
    <xf numFmtId="164" fontId="2" fillId="0" borderId="0" xfId="1" applyNumberFormat="1" applyFont="1" applyBorder="1"/>
    <xf numFmtId="164" fontId="22" fillId="0" borderId="8" xfId="1" applyNumberFormat="1" applyFont="1" applyBorder="1"/>
    <xf numFmtId="164" fontId="22" fillId="0" borderId="0" xfId="1" applyNumberFormat="1" applyFont="1" applyBorder="1" applyAlignment="1">
      <alignment horizontal="right"/>
    </xf>
    <xf numFmtId="164" fontId="22" fillId="0" borderId="0" xfId="1" applyNumberFormat="1" applyFont="1" applyFill="1" applyAlignment="1">
      <alignment horizontal="left"/>
    </xf>
    <xf numFmtId="164" fontId="22" fillId="0" borderId="0" xfId="1" applyNumberFormat="1" applyFont="1" applyFill="1" applyBorder="1" applyAlignment="1">
      <alignment horizontal="right"/>
    </xf>
    <xf numFmtId="164" fontId="22" fillId="33" borderId="0" xfId="1" applyNumberFormat="1" applyFont="1" applyFill="1"/>
    <xf numFmtId="164" fontId="22" fillId="0" borderId="0" xfId="1" applyNumberFormat="1" applyFont="1" applyAlignment="1">
      <alignment horizontal="right"/>
    </xf>
    <xf numFmtId="164" fontId="27" fillId="0" borderId="0" xfId="0" applyNumberFormat="1" applyFont="1"/>
    <xf numFmtId="164" fontId="22" fillId="0" borderId="11" xfId="1" applyNumberFormat="1" applyFont="1" applyFill="1" applyBorder="1"/>
    <xf numFmtId="164" fontId="22" fillId="0" borderId="12" xfId="1" applyNumberFormat="1" applyFont="1" applyFill="1" applyBorder="1"/>
    <xf numFmtId="164" fontId="27" fillId="0" borderId="0" xfId="1" applyNumberFormat="1" applyFont="1" applyFill="1"/>
    <xf numFmtId="164" fontId="27" fillId="0" borderId="11" xfId="1" applyNumberFormat="1" applyFont="1" applyFill="1" applyBorder="1"/>
    <xf numFmtId="44" fontId="22" fillId="0" borderId="11" xfId="1" applyNumberFormat="1" applyFont="1" applyFill="1" applyBorder="1"/>
    <xf numFmtId="44" fontId="22" fillId="0" borderId="7" xfId="1" applyNumberFormat="1" applyFont="1" applyFill="1" applyBorder="1"/>
    <xf numFmtId="44" fontId="22" fillId="0" borderId="12" xfId="1" applyNumberFormat="1" applyFont="1" applyFill="1" applyBorder="1"/>
    <xf numFmtId="44" fontId="27" fillId="0" borderId="0" xfId="1" applyNumberFormat="1" applyFont="1" applyFill="1"/>
    <xf numFmtId="44" fontId="27" fillId="0" borderId="11" xfId="1" applyNumberFormat="1" applyFont="1" applyFill="1" applyBorder="1"/>
    <xf numFmtId="166" fontId="22" fillId="0" borderId="0" xfId="1" applyNumberFormat="1" applyFont="1" applyFill="1"/>
    <xf numFmtId="166" fontId="22" fillId="0" borderId="11" xfId="1" applyNumberFormat="1" applyFont="1" applyFill="1" applyBorder="1"/>
    <xf numFmtId="164" fontId="22" fillId="0" borderId="7" xfId="1" applyNumberFormat="1" applyFont="1" applyBorder="1" applyAlignment="1">
      <alignment horizontal="right"/>
    </xf>
    <xf numFmtId="164" fontId="22" fillId="0" borderId="6" xfId="1" applyNumberFormat="1" applyFont="1" applyBorder="1"/>
    <xf numFmtId="164" fontId="22" fillId="0" borderId="4" xfId="1" applyNumberFormat="1" applyFont="1" applyBorder="1"/>
    <xf numFmtId="164" fontId="2" fillId="0" borderId="9" xfId="1" applyNumberFormat="1" applyFont="1" applyFill="1" applyBorder="1"/>
    <xf numFmtId="164" fontId="0" fillId="0" borderId="0" xfId="1" applyNumberFormat="1" applyFont="1" applyFill="1"/>
    <xf numFmtId="164" fontId="3" fillId="0" borderId="10" xfId="1" applyNumberFormat="1" applyFont="1" applyFill="1" applyBorder="1"/>
    <xf numFmtId="8" fontId="22" fillId="0" borderId="0" xfId="1" applyNumberFormat="1" applyFont="1" applyFill="1"/>
  </cellXfs>
  <cellStyles count="162">
    <cellStyle name="20% - Accent1" xfId="21" builtinId="30" customBuiltin="1"/>
    <cellStyle name="20% - Accent1 2" xfId="69" xr:uid="{00000000-0005-0000-0000-000001000000}"/>
    <cellStyle name="20% - Accent1 2 2" xfId="116" xr:uid="{00000000-0005-0000-0000-000002000000}"/>
    <cellStyle name="20% - Accent1 2 3" xfId="146" xr:uid="{00000000-0005-0000-0000-000003000000}"/>
    <cellStyle name="20% - Accent1 3" xfId="99" xr:uid="{00000000-0005-0000-0000-000004000000}"/>
    <cellStyle name="20% - Accent1 4" xfId="133" xr:uid="{00000000-0005-0000-0000-000005000000}"/>
    <cellStyle name="20% - Accent2" xfId="25" builtinId="34" customBuiltin="1"/>
    <cellStyle name="20% - Accent2 2" xfId="73" xr:uid="{00000000-0005-0000-0000-000007000000}"/>
    <cellStyle name="20% - Accent2 2 2" xfId="118" xr:uid="{00000000-0005-0000-0000-000008000000}"/>
    <cellStyle name="20% - Accent2 2 3" xfId="148" xr:uid="{00000000-0005-0000-0000-000009000000}"/>
    <cellStyle name="20% - Accent2 3" xfId="101" xr:uid="{00000000-0005-0000-0000-00000A000000}"/>
    <cellStyle name="20% - Accent2 4" xfId="135" xr:uid="{00000000-0005-0000-0000-00000B000000}"/>
    <cellStyle name="20% - Accent3" xfId="29" builtinId="38" customBuiltin="1"/>
    <cellStyle name="20% - Accent3 2" xfId="77" xr:uid="{00000000-0005-0000-0000-00000D000000}"/>
    <cellStyle name="20% - Accent3 2 2" xfId="120" xr:uid="{00000000-0005-0000-0000-00000E000000}"/>
    <cellStyle name="20% - Accent3 2 3" xfId="150" xr:uid="{00000000-0005-0000-0000-00000F000000}"/>
    <cellStyle name="20% - Accent3 3" xfId="103" xr:uid="{00000000-0005-0000-0000-000010000000}"/>
    <cellStyle name="20% - Accent3 4" xfId="137" xr:uid="{00000000-0005-0000-0000-000011000000}"/>
    <cellStyle name="20% - Accent4" xfId="33" builtinId="42" customBuiltin="1"/>
    <cellStyle name="20% - Accent4 2" xfId="81" xr:uid="{00000000-0005-0000-0000-000013000000}"/>
    <cellStyle name="20% - Accent4 2 2" xfId="122" xr:uid="{00000000-0005-0000-0000-000014000000}"/>
    <cellStyle name="20% - Accent4 2 3" xfId="152" xr:uid="{00000000-0005-0000-0000-000015000000}"/>
    <cellStyle name="20% - Accent4 3" xfId="105" xr:uid="{00000000-0005-0000-0000-000016000000}"/>
    <cellStyle name="20% - Accent4 4" xfId="139" xr:uid="{00000000-0005-0000-0000-000017000000}"/>
    <cellStyle name="20% - Accent5" xfId="37" builtinId="46" customBuiltin="1"/>
    <cellStyle name="20% - Accent5 2" xfId="85" xr:uid="{00000000-0005-0000-0000-000019000000}"/>
    <cellStyle name="20% - Accent5 2 2" xfId="124" xr:uid="{00000000-0005-0000-0000-00001A000000}"/>
    <cellStyle name="20% - Accent5 2 3" xfId="154" xr:uid="{00000000-0005-0000-0000-00001B000000}"/>
    <cellStyle name="20% - Accent5 3" xfId="107" xr:uid="{00000000-0005-0000-0000-00001C000000}"/>
    <cellStyle name="20% - Accent5 4" xfId="141" xr:uid="{00000000-0005-0000-0000-00001D000000}"/>
    <cellStyle name="20% - Accent6" xfId="41" builtinId="50" customBuiltin="1"/>
    <cellStyle name="20% - Accent6 2" xfId="89" xr:uid="{00000000-0005-0000-0000-00001F000000}"/>
    <cellStyle name="20% - Accent6 2 2" xfId="126" xr:uid="{00000000-0005-0000-0000-000020000000}"/>
    <cellStyle name="20% - Accent6 2 3" xfId="156" xr:uid="{00000000-0005-0000-0000-000021000000}"/>
    <cellStyle name="20% - Accent6 3" xfId="109" xr:uid="{00000000-0005-0000-0000-000022000000}"/>
    <cellStyle name="20% - Accent6 4" xfId="143" xr:uid="{00000000-0005-0000-0000-000023000000}"/>
    <cellStyle name="40% - Accent1" xfId="22" builtinId="31" customBuiltin="1"/>
    <cellStyle name="40% - Accent1 2" xfId="70" xr:uid="{00000000-0005-0000-0000-000025000000}"/>
    <cellStyle name="40% - Accent1 2 2" xfId="117" xr:uid="{00000000-0005-0000-0000-000026000000}"/>
    <cellStyle name="40% - Accent1 2 3" xfId="147" xr:uid="{00000000-0005-0000-0000-000027000000}"/>
    <cellStyle name="40% - Accent1 3" xfId="100" xr:uid="{00000000-0005-0000-0000-000028000000}"/>
    <cellStyle name="40% - Accent1 4" xfId="134" xr:uid="{00000000-0005-0000-0000-000029000000}"/>
    <cellStyle name="40% - Accent2" xfId="26" builtinId="35" customBuiltin="1"/>
    <cellStyle name="40% - Accent2 2" xfId="74" xr:uid="{00000000-0005-0000-0000-00002B000000}"/>
    <cellStyle name="40% - Accent2 2 2" xfId="119" xr:uid="{00000000-0005-0000-0000-00002C000000}"/>
    <cellStyle name="40% - Accent2 2 3" xfId="149" xr:uid="{00000000-0005-0000-0000-00002D000000}"/>
    <cellStyle name="40% - Accent2 3" xfId="102" xr:uid="{00000000-0005-0000-0000-00002E000000}"/>
    <cellStyle name="40% - Accent2 4" xfId="136" xr:uid="{00000000-0005-0000-0000-00002F000000}"/>
    <cellStyle name="40% - Accent3" xfId="30" builtinId="39" customBuiltin="1"/>
    <cellStyle name="40% - Accent3 2" xfId="78" xr:uid="{00000000-0005-0000-0000-000031000000}"/>
    <cellStyle name="40% - Accent3 2 2" xfId="121" xr:uid="{00000000-0005-0000-0000-000032000000}"/>
    <cellStyle name="40% - Accent3 2 3" xfId="151" xr:uid="{00000000-0005-0000-0000-000033000000}"/>
    <cellStyle name="40% - Accent3 3" xfId="104" xr:uid="{00000000-0005-0000-0000-000034000000}"/>
    <cellStyle name="40% - Accent3 4" xfId="138" xr:uid="{00000000-0005-0000-0000-000035000000}"/>
    <cellStyle name="40% - Accent4" xfId="34" builtinId="43" customBuiltin="1"/>
    <cellStyle name="40% - Accent4 2" xfId="82" xr:uid="{00000000-0005-0000-0000-000037000000}"/>
    <cellStyle name="40% - Accent4 2 2" xfId="123" xr:uid="{00000000-0005-0000-0000-000038000000}"/>
    <cellStyle name="40% - Accent4 2 3" xfId="153" xr:uid="{00000000-0005-0000-0000-000039000000}"/>
    <cellStyle name="40% - Accent4 3" xfId="106" xr:uid="{00000000-0005-0000-0000-00003A000000}"/>
    <cellStyle name="40% - Accent4 4" xfId="140" xr:uid="{00000000-0005-0000-0000-00003B000000}"/>
    <cellStyle name="40% - Accent5" xfId="38" builtinId="47" customBuiltin="1"/>
    <cellStyle name="40% - Accent5 2" xfId="86" xr:uid="{00000000-0005-0000-0000-00003D000000}"/>
    <cellStyle name="40% - Accent5 2 2" xfId="125" xr:uid="{00000000-0005-0000-0000-00003E000000}"/>
    <cellStyle name="40% - Accent5 2 3" xfId="155" xr:uid="{00000000-0005-0000-0000-00003F000000}"/>
    <cellStyle name="40% - Accent5 3" xfId="108" xr:uid="{00000000-0005-0000-0000-000040000000}"/>
    <cellStyle name="40% - Accent5 4" xfId="142" xr:uid="{00000000-0005-0000-0000-000041000000}"/>
    <cellStyle name="40% - Accent6" xfId="42" builtinId="51" customBuiltin="1"/>
    <cellStyle name="40% - Accent6 2" xfId="90" xr:uid="{00000000-0005-0000-0000-000043000000}"/>
    <cellStyle name="40% - Accent6 2 2" xfId="127" xr:uid="{00000000-0005-0000-0000-000044000000}"/>
    <cellStyle name="40% - Accent6 2 3" xfId="157" xr:uid="{00000000-0005-0000-0000-000045000000}"/>
    <cellStyle name="40% - Accent6 3" xfId="110" xr:uid="{00000000-0005-0000-0000-000046000000}"/>
    <cellStyle name="40% - Accent6 4" xfId="144" xr:uid="{00000000-0005-0000-0000-000047000000}"/>
    <cellStyle name="60% - Accent1" xfId="23" builtinId="32" customBuiltin="1"/>
    <cellStyle name="60% - Accent1 2" xfId="71" xr:uid="{00000000-0005-0000-0000-000049000000}"/>
    <cellStyle name="60% - Accent2" xfId="27" builtinId="36" customBuiltin="1"/>
    <cellStyle name="60% - Accent2 2" xfId="75" xr:uid="{00000000-0005-0000-0000-00004B000000}"/>
    <cellStyle name="60% - Accent3" xfId="31" builtinId="40" customBuiltin="1"/>
    <cellStyle name="60% - Accent3 2" xfId="79" xr:uid="{00000000-0005-0000-0000-00004D000000}"/>
    <cellStyle name="60% - Accent4" xfId="35" builtinId="44" customBuiltin="1"/>
    <cellStyle name="60% - Accent4 2" xfId="83" xr:uid="{00000000-0005-0000-0000-00004F000000}"/>
    <cellStyle name="60% - Accent5" xfId="39" builtinId="48" customBuiltin="1"/>
    <cellStyle name="60% - Accent5 2" xfId="87" xr:uid="{00000000-0005-0000-0000-000051000000}"/>
    <cellStyle name="60% - Accent6" xfId="43" builtinId="52" customBuiltin="1"/>
    <cellStyle name="60% - Accent6 2" xfId="91" xr:uid="{00000000-0005-0000-0000-000053000000}"/>
    <cellStyle name="Accent1" xfId="20" builtinId="29" customBuiltin="1"/>
    <cellStyle name="Accent1 2" xfId="68" xr:uid="{00000000-0005-0000-0000-000055000000}"/>
    <cellStyle name="Accent2" xfId="24" builtinId="33" customBuiltin="1"/>
    <cellStyle name="Accent2 2" xfId="72" xr:uid="{00000000-0005-0000-0000-000057000000}"/>
    <cellStyle name="Accent3" xfId="28" builtinId="37" customBuiltin="1"/>
    <cellStyle name="Accent3 2" xfId="76" xr:uid="{00000000-0005-0000-0000-000059000000}"/>
    <cellStyle name="Accent4" xfId="32" builtinId="41" customBuiltin="1"/>
    <cellStyle name="Accent4 2" xfId="80" xr:uid="{00000000-0005-0000-0000-00005B000000}"/>
    <cellStyle name="Accent5" xfId="36" builtinId="45" customBuiltin="1"/>
    <cellStyle name="Accent5 2" xfId="84" xr:uid="{00000000-0005-0000-0000-00005D000000}"/>
    <cellStyle name="Accent6" xfId="40" builtinId="49" customBuiltin="1"/>
    <cellStyle name="Accent6 2" xfId="88" xr:uid="{00000000-0005-0000-0000-00005F000000}"/>
    <cellStyle name="Bad" xfId="9" builtinId="27" customBuiltin="1"/>
    <cellStyle name="Bad 2" xfId="57" xr:uid="{00000000-0005-0000-0000-000061000000}"/>
    <cellStyle name="Calculation" xfId="13" builtinId="22" customBuiltin="1"/>
    <cellStyle name="Calculation 2" xfId="61" xr:uid="{00000000-0005-0000-0000-000063000000}"/>
    <cellStyle name="Check Cell" xfId="15" builtinId="23" customBuiltin="1"/>
    <cellStyle name="Check Cell 2" xfId="63" xr:uid="{00000000-0005-0000-0000-000065000000}"/>
    <cellStyle name="Comma 2" xfId="46" xr:uid="{00000000-0005-0000-0000-000066000000}"/>
    <cellStyle name="Comma 2 2" xfId="111" xr:uid="{00000000-0005-0000-0000-000067000000}"/>
    <cellStyle name="Comma 3" xfId="48" xr:uid="{00000000-0005-0000-0000-000068000000}"/>
    <cellStyle name="Comma 4" xfId="95" xr:uid="{00000000-0005-0000-0000-000069000000}"/>
    <cellStyle name="Currency" xfId="1" builtinId="4"/>
    <cellStyle name="Currency 2" xfId="50" xr:uid="{00000000-0005-0000-0000-00006B000000}"/>
    <cellStyle name="Currency 2 2" xfId="113" xr:uid="{00000000-0005-0000-0000-00006C000000}"/>
    <cellStyle name="Currency 3" xfId="96" xr:uid="{00000000-0005-0000-0000-00006D000000}"/>
    <cellStyle name="Explanatory Text" xfId="18" builtinId="53" customBuiltin="1"/>
    <cellStyle name="Explanatory Text 2" xfId="66" xr:uid="{00000000-0005-0000-0000-00006F000000}"/>
    <cellStyle name="Good" xfId="8" builtinId="26" customBuiltin="1"/>
    <cellStyle name="Good 2" xfId="56" xr:uid="{00000000-0005-0000-0000-000071000000}"/>
    <cellStyle name="Heading 1" xfId="4" builtinId="16" customBuiltin="1"/>
    <cellStyle name="Heading 1 2" xfId="52" xr:uid="{00000000-0005-0000-0000-000073000000}"/>
    <cellStyle name="Heading 2" xfId="5" builtinId="17" customBuiltin="1"/>
    <cellStyle name="Heading 2 2" xfId="53" xr:uid="{00000000-0005-0000-0000-000075000000}"/>
    <cellStyle name="Heading 3" xfId="6" builtinId="18" customBuiltin="1"/>
    <cellStyle name="Heading 3 2" xfId="54" xr:uid="{00000000-0005-0000-0000-000077000000}"/>
    <cellStyle name="Heading 4" xfId="7" builtinId="19" customBuiltin="1"/>
    <cellStyle name="Heading 4 2" xfId="55" xr:uid="{00000000-0005-0000-0000-000079000000}"/>
    <cellStyle name="Input" xfId="11" builtinId="20" customBuiltin="1"/>
    <cellStyle name="Input 2" xfId="59" xr:uid="{00000000-0005-0000-0000-00007B000000}"/>
    <cellStyle name="Linked Cell" xfId="14" builtinId="24" customBuiltin="1"/>
    <cellStyle name="Linked Cell 2" xfId="62" xr:uid="{00000000-0005-0000-0000-00007D000000}"/>
    <cellStyle name="Neutral" xfId="10" builtinId="28" customBuiltin="1"/>
    <cellStyle name="Neutral 2" xfId="58" xr:uid="{00000000-0005-0000-0000-00007F000000}"/>
    <cellStyle name="Normal" xfId="0" builtinId="0"/>
    <cellStyle name="Normal 2" xfId="44" xr:uid="{00000000-0005-0000-0000-000081000000}"/>
    <cellStyle name="Normal 3" xfId="45" xr:uid="{00000000-0005-0000-0000-000082000000}"/>
    <cellStyle name="Normal 3 2" xfId="92" xr:uid="{00000000-0005-0000-0000-000083000000}"/>
    <cellStyle name="Normal 3 3" xfId="93" xr:uid="{00000000-0005-0000-0000-000084000000}"/>
    <cellStyle name="Normal 3 4" xfId="129" xr:uid="{00000000-0005-0000-0000-000085000000}"/>
    <cellStyle name="Normal 4" xfId="47" xr:uid="{00000000-0005-0000-0000-000086000000}"/>
    <cellStyle name="Normal 4 2" xfId="112" xr:uid="{00000000-0005-0000-0000-000087000000}"/>
    <cellStyle name="Normal 5" xfId="49" xr:uid="{00000000-0005-0000-0000-000088000000}"/>
    <cellStyle name="Normal 5 2" xfId="158" xr:uid="{00000000-0005-0000-0000-000089000000}"/>
    <cellStyle name="Normal 5 3" xfId="130" xr:uid="{00000000-0005-0000-0000-00008A000000}"/>
    <cellStyle name="Normal 6" xfId="94" xr:uid="{00000000-0005-0000-0000-00008B000000}"/>
    <cellStyle name="Normal 6 2" xfId="131" xr:uid="{00000000-0005-0000-0000-00008C000000}"/>
    <cellStyle name="Normal 7" xfId="128" xr:uid="{00000000-0005-0000-0000-00008D000000}"/>
    <cellStyle name="Normal 7 2" xfId="160" xr:uid="{00000000-0005-0000-0000-00008E000000}"/>
    <cellStyle name="Normal 8" xfId="159" xr:uid="{00000000-0005-0000-0000-00008F000000}"/>
    <cellStyle name="Normal 8 2" xfId="161" xr:uid="{00000000-0005-0000-0000-000090000000}"/>
    <cellStyle name="Note" xfId="17" builtinId="10" customBuiltin="1"/>
    <cellStyle name="Note 2" xfId="65" xr:uid="{00000000-0005-0000-0000-000092000000}"/>
    <cellStyle name="Note 2 2" xfId="115" xr:uid="{00000000-0005-0000-0000-000093000000}"/>
    <cellStyle name="Note 2 3" xfId="145" xr:uid="{00000000-0005-0000-0000-000094000000}"/>
    <cellStyle name="Note 3" xfId="98" xr:uid="{00000000-0005-0000-0000-000095000000}"/>
    <cellStyle name="Note 4" xfId="132" xr:uid="{00000000-0005-0000-0000-000096000000}"/>
    <cellStyle name="Output" xfId="12" builtinId="21" customBuiltin="1"/>
    <cellStyle name="Output 2" xfId="60" xr:uid="{00000000-0005-0000-0000-000098000000}"/>
    <cellStyle name="Percent" xfId="2" builtinId="5"/>
    <cellStyle name="Percent 2" xfId="51" xr:uid="{00000000-0005-0000-0000-00009A000000}"/>
    <cellStyle name="Percent 2 2" xfId="114" xr:uid="{00000000-0005-0000-0000-00009B000000}"/>
    <cellStyle name="Percent 3" xfId="97" xr:uid="{00000000-0005-0000-0000-00009C000000}"/>
    <cellStyle name="Title" xfId="3" builtinId="15" customBuiltin="1"/>
    <cellStyle name="Total" xfId="19" builtinId="25" customBuiltin="1"/>
    <cellStyle name="Total 2" xfId="67" xr:uid="{00000000-0005-0000-0000-00009F000000}"/>
    <cellStyle name="Warning Text" xfId="16" builtinId="11" customBuiltin="1"/>
    <cellStyle name="Warning Text 2" xfId="64" xr:uid="{00000000-0005-0000-0000-0000A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6"/>
  <sheetViews>
    <sheetView tabSelected="1" zoomScale="85" zoomScaleNormal="85" workbookViewId="0">
      <selection activeCell="E1" sqref="E1"/>
    </sheetView>
  </sheetViews>
  <sheetFormatPr defaultColWidth="17.42578125" defaultRowHeight="15" x14ac:dyDescent="0.25"/>
  <cols>
    <col min="1" max="1" width="17.42578125" style="8"/>
    <col min="2" max="2" width="21.5703125" style="8" customWidth="1"/>
    <col min="3" max="3" width="23.42578125" style="8" customWidth="1"/>
    <col min="4" max="5" width="17.42578125" style="8" customWidth="1"/>
    <col min="6" max="15" width="17.42578125" style="8"/>
    <col min="16" max="16" width="20" style="8" bestFit="1" customWidth="1"/>
    <col min="17" max="16384" width="17.42578125" style="8"/>
  </cols>
  <sheetData>
    <row r="1" spans="1:16" x14ac:dyDescent="0.25">
      <c r="A1" s="1" t="s">
        <v>34</v>
      </c>
      <c r="B1" s="2"/>
      <c r="C1" s="2"/>
      <c r="D1" s="17"/>
      <c r="E1" s="25" t="s">
        <v>53</v>
      </c>
      <c r="F1" s="2"/>
      <c r="G1" s="26"/>
      <c r="H1" s="18"/>
      <c r="I1" s="16"/>
      <c r="J1" s="27">
        <f ca="1">NOW()</f>
        <v>44771.599534259258</v>
      </c>
      <c r="K1" s="16"/>
      <c r="L1" s="16"/>
      <c r="M1" s="16"/>
      <c r="N1" s="16"/>
      <c r="O1" s="16"/>
      <c r="P1" s="16"/>
    </row>
    <row r="2" spans="1:16" x14ac:dyDescent="0.25">
      <c r="A2" s="3" t="s">
        <v>51</v>
      </c>
      <c r="B2" s="4"/>
      <c r="C2" s="4"/>
      <c r="D2" s="18"/>
      <c r="E2" s="28" t="s">
        <v>54</v>
      </c>
      <c r="F2" s="4"/>
      <c r="G2" s="20"/>
      <c r="H2" s="18"/>
      <c r="I2" s="16"/>
      <c r="J2" s="16"/>
      <c r="K2" s="16"/>
      <c r="L2" s="16"/>
      <c r="M2" s="16"/>
      <c r="N2" s="16"/>
      <c r="O2" s="16"/>
      <c r="P2" s="16"/>
    </row>
    <row r="3" spans="1:16" x14ac:dyDescent="0.25">
      <c r="A3" s="48"/>
      <c r="B3" s="5"/>
      <c r="C3" s="19"/>
      <c r="D3" s="19"/>
      <c r="E3" s="19"/>
      <c r="F3" s="6"/>
      <c r="G3" s="29"/>
      <c r="H3" s="18"/>
      <c r="I3" s="16"/>
      <c r="J3" s="16"/>
      <c r="K3" s="16"/>
      <c r="L3" s="16"/>
      <c r="M3" s="16"/>
      <c r="N3" s="16"/>
      <c r="O3" s="16"/>
      <c r="P3" s="16"/>
    </row>
    <row r="4" spans="1:16" x14ac:dyDescent="0.25">
      <c r="A4" s="3" t="s">
        <v>0</v>
      </c>
      <c r="B4" s="18"/>
      <c r="C4" s="18"/>
      <c r="D4" s="20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x14ac:dyDescent="0.25">
      <c r="A5" s="49"/>
      <c r="B5" s="18"/>
      <c r="C5" s="30" t="s">
        <v>1</v>
      </c>
      <c r="D5" s="14">
        <f>P23</f>
        <v>177777513.39000002</v>
      </c>
      <c r="E5" s="31"/>
      <c r="F5" s="24"/>
      <c r="G5" s="24"/>
      <c r="H5" s="24"/>
      <c r="I5" s="24"/>
      <c r="J5" s="16"/>
      <c r="K5" s="16"/>
      <c r="L5" s="16"/>
      <c r="M5" s="16"/>
      <c r="N5" s="16"/>
      <c r="O5" s="16"/>
      <c r="P5" s="16"/>
    </row>
    <row r="6" spans="1:16" x14ac:dyDescent="0.25">
      <c r="A6" s="49"/>
      <c r="B6" s="12"/>
      <c r="C6" s="32" t="s">
        <v>49</v>
      </c>
      <c r="D6" s="14">
        <f>P24</f>
        <v>31096234.545454551</v>
      </c>
      <c r="E6" s="31"/>
      <c r="F6" s="24"/>
      <c r="G6" s="24"/>
      <c r="H6" s="24"/>
      <c r="I6" s="24"/>
      <c r="J6" s="16"/>
      <c r="K6" s="16"/>
      <c r="L6" s="16"/>
      <c r="M6" s="16"/>
      <c r="N6" s="16"/>
      <c r="O6" s="16"/>
      <c r="P6" s="16"/>
    </row>
    <row r="7" spans="1:16" x14ac:dyDescent="0.25">
      <c r="A7" s="7"/>
      <c r="B7" s="18"/>
      <c r="C7" s="30" t="s">
        <v>2</v>
      </c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6" x14ac:dyDescent="0.25">
      <c r="A8" s="7"/>
      <c r="B8" s="18"/>
      <c r="C8" s="32" t="s">
        <v>52</v>
      </c>
      <c r="D8" s="14">
        <f>P37</f>
        <v>812710.67999999993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x14ac:dyDescent="0.25">
      <c r="A9" s="49"/>
      <c r="B9" s="18"/>
      <c r="C9" s="30" t="s">
        <v>3</v>
      </c>
      <c r="D9" s="14">
        <f>P38</f>
        <v>4587898</v>
      </c>
      <c r="E9" s="24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x14ac:dyDescent="0.25">
      <c r="A10" s="49"/>
      <c r="B10" s="18"/>
      <c r="C10" s="30" t="s">
        <v>35</v>
      </c>
      <c r="D10" s="14">
        <f>P27*-1</f>
        <v>136374.01999999999</v>
      </c>
      <c r="E10" s="24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x14ac:dyDescent="0.25">
      <c r="A11" s="49"/>
      <c r="B11" s="18"/>
      <c r="C11" s="30" t="s">
        <v>4</v>
      </c>
      <c r="D11" s="14">
        <f>P28*-1</f>
        <v>19978.48</v>
      </c>
      <c r="E11" s="24"/>
      <c r="F11" s="21"/>
      <c r="G11" s="21"/>
      <c r="H11" s="21"/>
      <c r="I11" s="21"/>
      <c r="J11" s="21"/>
      <c r="K11" s="16"/>
      <c r="L11" s="16"/>
      <c r="M11" s="16"/>
      <c r="N11" s="16"/>
      <c r="O11" s="16"/>
      <c r="P11" s="16"/>
    </row>
    <row r="12" spans="1:16" x14ac:dyDescent="0.25">
      <c r="A12" s="49"/>
      <c r="B12" s="18"/>
      <c r="C12" s="32" t="s">
        <v>5</v>
      </c>
      <c r="D12" s="14">
        <f>P39</f>
        <v>129794.40999999999</v>
      </c>
      <c r="E12" s="24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6" x14ac:dyDescent="0.25">
      <c r="A13" s="49"/>
      <c r="B13" s="18"/>
      <c r="C13" s="32" t="s">
        <v>6</v>
      </c>
      <c r="D13" s="14">
        <f>P40</f>
        <v>27844.36</v>
      </c>
      <c r="E13" s="24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x14ac:dyDescent="0.25">
      <c r="A14" s="49"/>
      <c r="B14" s="18"/>
      <c r="C14" s="32" t="s">
        <v>39</v>
      </c>
      <c r="D14" s="14">
        <v>0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x14ac:dyDescent="0.25">
      <c r="A15" s="49"/>
      <c r="B15" s="18"/>
      <c r="C15" s="32" t="s">
        <v>41</v>
      </c>
      <c r="D15" s="14">
        <f>P42</f>
        <v>17400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x14ac:dyDescent="0.25">
      <c r="A16" s="49"/>
      <c r="B16" s="18"/>
      <c r="C16" s="32" t="s">
        <v>40</v>
      </c>
      <c r="D16" s="14">
        <f>P43</f>
        <v>24000</v>
      </c>
      <c r="E16" s="24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x14ac:dyDescent="0.25">
      <c r="A17" s="49"/>
      <c r="B17" s="18"/>
      <c r="C17" s="30" t="s">
        <v>7</v>
      </c>
      <c r="D17" s="14">
        <f>P41</f>
        <v>72999.999999999985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x14ac:dyDescent="0.25">
      <c r="A18" s="49"/>
      <c r="B18" s="18"/>
      <c r="C18" s="32" t="s">
        <v>43</v>
      </c>
      <c r="D18" s="14">
        <v>57216.58</v>
      </c>
      <c r="E18" s="24"/>
      <c r="F18" s="16"/>
      <c r="G18" s="16"/>
      <c r="H18" s="16"/>
      <c r="I18" s="34"/>
      <c r="J18" s="35"/>
      <c r="K18" s="35"/>
      <c r="L18" s="35"/>
      <c r="M18" s="35"/>
      <c r="N18" s="35"/>
      <c r="O18" s="35"/>
      <c r="P18" s="16"/>
    </row>
    <row r="19" spans="1:16" x14ac:dyDescent="0.25">
      <c r="A19" s="49"/>
      <c r="B19" s="18"/>
      <c r="C19" s="30" t="s">
        <v>8</v>
      </c>
      <c r="D19" s="15">
        <v>2.4E-2</v>
      </c>
      <c r="E19" s="16"/>
      <c r="F19" s="16"/>
      <c r="G19" s="16"/>
      <c r="H19" s="16"/>
      <c r="I19" s="16"/>
      <c r="J19" s="16"/>
      <c r="K19" s="16"/>
      <c r="L19" s="16"/>
      <c r="M19" s="12"/>
      <c r="N19" s="16"/>
      <c r="O19" s="16"/>
      <c r="P19" s="16"/>
    </row>
    <row r="20" spans="1:16" x14ac:dyDescent="0.25">
      <c r="A20" s="48"/>
      <c r="B20" s="19"/>
      <c r="C20" s="47" t="s">
        <v>50</v>
      </c>
      <c r="D20" s="15">
        <v>2.4E-2</v>
      </c>
      <c r="E20" s="23"/>
      <c r="F20" s="24"/>
      <c r="G20" s="50"/>
      <c r="H20" s="24"/>
      <c r="I20" s="24"/>
      <c r="J20" s="51"/>
      <c r="K20" s="24"/>
      <c r="L20" s="24"/>
      <c r="M20" s="51"/>
      <c r="N20" s="24"/>
      <c r="O20" s="51"/>
      <c r="P20" s="16"/>
    </row>
    <row r="21" spans="1:16" x14ac:dyDescent="0.25">
      <c r="A21" s="24"/>
      <c r="B21" s="24"/>
      <c r="C21" s="24"/>
      <c r="D21" s="11" t="s">
        <v>42</v>
      </c>
      <c r="E21" s="11" t="s">
        <v>16</v>
      </c>
      <c r="F21" s="11" t="s">
        <v>36</v>
      </c>
      <c r="G21" s="11" t="s">
        <v>9</v>
      </c>
      <c r="H21" s="11" t="s">
        <v>10</v>
      </c>
      <c r="I21" s="11" t="s">
        <v>11</v>
      </c>
      <c r="J21" s="11" t="s">
        <v>12</v>
      </c>
      <c r="K21" s="11" t="s">
        <v>13</v>
      </c>
      <c r="L21" s="11" t="s">
        <v>14</v>
      </c>
      <c r="M21" s="11" t="s">
        <v>15</v>
      </c>
      <c r="N21" s="11" t="s">
        <v>37</v>
      </c>
      <c r="O21" s="52" t="s">
        <v>38</v>
      </c>
      <c r="P21" s="11" t="s">
        <v>17</v>
      </c>
    </row>
    <row r="22" spans="1:16" x14ac:dyDescent="0.25">
      <c r="A22" s="9" t="s">
        <v>18</v>
      </c>
      <c r="B22" s="24"/>
      <c r="C22" s="24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36"/>
    </row>
    <row r="23" spans="1:16" s="10" customFormat="1" x14ac:dyDescent="0.25">
      <c r="A23" s="24"/>
      <c r="B23" s="24" t="s">
        <v>1</v>
      </c>
      <c r="C23" s="24"/>
      <c r="D23" s="12">
        <v>17569908.369999997</v>
      </c>
      <c r="E23" s="12">
        <v>14482938</v>
      </c>
      <c r="F23" s="12">
        <v>14461932.120000001</v>
      </c>
      <c r="G23" s="12">
        <v>15949622.34</v>
      </c>
      <c r="H23" s="12">
        <v>14287619.960000001</v>
      </c>
      <c r="I23" s="12">
        <v>14416473.469999999</v>
      </c>
      <c r="J23" s="12">
        <v>15645574.960000001</v>
      </c>
      <c r="K23" s="12">
        <v>13628945.160000002</v>
      </c>
      <c r="L23" s="12">
        <v>14146008.049999999</v>
      </c>
      <c r="M23" s="12">
        <v>15239305.549999999</v>
      </c>
      <c r="N23" s="12">
        <v>14013504.98</v>
      </c>
      <c r="O23" s="12">
        <v>13935680.43</v>
      </c>
      <c r="P23" s="36">
        <f t="shared" ref="P23:P29" si="0">SUM(D23:O23)</f>
        <v>177777513.39000002</v>
      </c>
    </row>
    <row r="24" spans="1:16" s="10" customFormat="1" x14ac:dyDescent="0.25">
      <c r="A24" s="24"/>
      <c r="B24" s="24" t="s">
        <v>49</v>
      </c>
      <c r="C24" s="24"/>
      <c r="D24" s="12">
        <v>2710513.33</v>
      </c>
      <c r="E24" s="32">
        <v>2682435</v>
      </c>
      <c r="F24" s="32">
        <v>2700279.17</v>
      </c>
      <c r="G24" s="32">
        <v>2588062.5</v>
      </c>
      <c r="H24" s="12">
        <v>2500050</v>
      </c>
      <c r="I24" s="12">
        <v>2731456.666666667</v>
      </c>
      <c r="J24" s="12">
        <v>2458557.5</v>
      </c>
      <c r="K24" s="12">
        <v>2394391.25</v>
      </c>
      <c r="L24" s="12">
        <v>2613717.916666667</v>
      </c>
      <c r="M24" s="12">
        <v>2528802.9166666665</v>
      </c>
      <c r="N24" s="12">
        <v>2596615.4166666665</v>
      </c>
      <c r="O24" s="12">
        <v>2591352.8787878794</v>
      </c>
      <c r="P24" s="36">
        <f t="shared" si="0"/>
        <v>31096234.545454551</v>
      </c>
    </row>
    <row r="25" spans="1:16" x14ac:dyDescent="0.25">
      <c r="A25" s="24"/>
      <c r="B25" s="24" t="s">
        <v>19</v>
      </c>
      <c r="C25" s="24"/>
      <c r="D25" s="12">
        <f t="shared" ref="D25:O25" si="1">(D23+D24)*$D20</f>
        <v>486730.12079999992</v>
      </c>
      <c r="E25" s="12">
        <f t="shared" si="1"/>
        <v>411968.95199999999</v>
      </c>
      <c r="F25" s="12">
        <f t="shared" si="1"/>
        <v>411893.07095999998</v>
      </c>
      <c r="G25" s="12">
        <f t="shared" si="1"/>
        <v>444904.43615999998</v>
      </c>
      <c r="H25" s="12">
        <f t="shared" si="1"/>
        <v>402904.07904000004</v>
      </c>
      <c r="I25" s="12">
        <f t="shared" si="1"/>
        <v>411550.32328000001</v>
      </c>
      <c r="J25" s="12">
        <f t="shared" si="1"/>
        <v>434499.17904000002</v>
      </c>
      <c r="K25" s="12">
        <f t="shared" si="1"/>
        <v>384560.07384000008</v>
      </c>
      <c r="L25" s="12">
        <f t="shared" si="1"/>
        <v>402233.42319999996</v>
      </c>
      <c r="M25" s="12">
        <f t="shared" si="1"/>
        <v>426434.60319999995</v>
      </c>
      <c r="N25" s="12">
        <f t="shared" si="1"/>
        <v>398642.88952000003</v>
      </c>
      <c r="O25" s="12">
        <f t="shared" si="1"/>
        <v>396648.79941090912</v>
      </c>
      <c r="P25" s="36">
        <f t="shared" si="0"/>
        <v>5012969.9504509093</v>
      </c>
    </row>
    <row r="26" spans="1:16" x14ac:dyDescent="0.25">
      <c r="A26" s="24"/>
      <c r="B26" s="24" t="s">
        <v>20</v>
      </c>
      <c r="C26" s="24"/>
      <c r="D26" s="24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36">
        <f t="shared" si="0"/>
        <v>0</v>
      </c>
    </row>
    <row r="27" spans="1:16" s="10" customFormat="1" x14ac:dyDescent="0.25">
      <c r="A27" s="24"/>
      <c r="B27" s="24"/>
      <c r="C27" s="24" t="s">
        <v>21</v>
      </c>
      <c r="D27" s="12">
        <v>-11804.12</v>
      </c>
      <c r="E27" s="12">
        <v>-11764.73</v>
      </c>
      <c r="F27" s="12">
        <v>-11662.05</v>
      </c>
      <c r="G27" s="12">
        <v>-11572.65</v>
      </c>
      <c r="H27" s="12">
        <v>-11395.2</v>
      </c>
      <c r="I27" s="12">
        <v>-11322.06</v>
      </c>
      <c r="J27" s="12">
        <v>-11310.63</v>
      </c>
      <c r="K27" s="12">
        <v>-11251.15</v>
      </c>
      <c r="L27" s="12">
        <v>-11215.11</v>
      </c>
      <c r="M27" s="12">
        <v>-11102.06</v>
      </c>
      <c r="N27" s="12">
        <v>-10950.58</v>
      </c>
      <c r="O27" s="12">
        <v>-11023.68</v>
      </c>
      <c r="P27" s="36">
        <f t="shared" si="0"/>
        <v>-136374.01999999999</v>
      </c>
    </row>
    <row r="28" spans="1:16" s="10" customFormat="1" x14ac:dyDescent="0.25">
      <c r="A28" s="24"/>
      <c r="B28" s="24"/>
      <c r="C28" s="12" t="s">
        <v>22</v>
      </c>
      <c r="D28" s="12">
        <v>-1722.92</v>
      </c>
      <c r="E28" s="12">
        <v>-1630.42</v>
      </c>
      <c r="F28" s="12">
        <v>-1664.06</v>
      </c>
      <c r="G28" s="12">
        <v>-1780.92</v>
      </c>
      <c r="H28" s="12">
        <v>-1748.05</v>
      </c>
      <c r="I28" s="12">
        <v>-1921.28</v>
      </c>
      <c r="J28" s="12">
        <v>-1888.1</v>
      </c>
      <c r="K28" s="12">
        <v>-1612.35</v>
      </c>
      <c r="L28" s="12">
        <v>-1593.66</v>
      </c>
      <c r="M28" s="12">
        <v>-1704.03</v>
      </c>
      <c r="N28" s="12">
        <v>-1365.94</v>
      </c>
      <c r="O28" s="12">
        <v>-1346.75</v>
      </c>
      <c r="P28" s="36">
        <f t="shared" si="0"/>
        <v>-19978.48</v>
      </c>
    </row>
    <row r="29" spans="1:16" x14ac:dyDescent="0.25">
      <c r="A29" s="24"/>
      <c r="B29" s="22" t="s">
        <v>23</v>
      </c>
      <c r="C29" s="22"/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37">
        <f t="shared" si="0"/>
        <v>0</v>
      </c>
    </row>
    <row r="30" spans="1:16" x14ac:dyDescent="0.25">
      <c r="A30" s="24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36"/>
    </row>
    <row r="31" spans="1:16" x14ac:dyDescent="0.25">
      <c r="A31" s="9" t="s">
        <v>24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36"/>
    </row>
    <row r="32" spans="1:16" x14ac:dyDescent="0.25">
      <c r="A32" s="9"/>
      <c r="B32" s="24" t="s">
        <v>47</v>
      </c>
      <c r="C32" s="24"/>
      <c r="D32" s="24">
        <f>SUM(D25:D29)</f>
        <v>473203.08079999994</v>
      </c>
      <c r="E32" s="24">
        <f t="shared" ref="E32:O32" si="2">SUM(E25:E29)</f>
        <v>398573.80200000003</v>
      </c>
      <c r="F32" s="24">
        <f t="shared" si="2"/>
        <v>398566.96096</v>
      </c>
      <c r="G32" s="24">
        <f t="shared" si="2"/>
        <v>431550.86615999998</v>
      </c>
      <c r="H32" s="24">
        <f t="shared" si="2"/>
        <v>389760.82904000004</v>
      </c>
      <c r="I32" s="24">
        <f t="shared" si="2"/>
        <v>398306.98327999999</v>
      </c>
      <c r="J32" s="24">
        <f t="shared" si="2"/>
        <v>421300.44904000004</v>
      </c>
      <c r="K32" s="24">
        <f t="shared" si="2"/>
        <v>371696.57384000008</v>
      </c>
      <c r="L32" s="24">
        <f t="shared" si="2"/>
        <v>389424.6532</v>
      </c>
      <c r="M32" s="24">
        <f t="shared" si="2"/>
        <v>413628.51319999993</v>
      </c>
      <c r="N32" s="24">
        <f t="shared" si="2"/>
        <v>386326.36952000001</v>
      </c>
      <c r="O32" s="24">
        <f t="shared" si="2"/>
        <v>384278.36941090913</v>
      </c>
      <c r="P32" s="36">
        <f>SUM(D32:O32)</f>
        <v>4856617.4504509084</v>
      </c>
    </row>
    <row r="33" spans="1:16" x14ac:dyDescent="0.25">
      <c r="A33" s="9"/>
      <c r="B33" s="22" t="s">
        <v>25</v>
      </c>
      <c r="C33" s="22"/>
      <c r="D33" s="22">
        <f>0</f>
        <v>0</v>
      </c>
      <c r="E33" s="22">
        <v>0</v>
      </c>
      <c r="F33" s="22">
        <f>0</f>
        <v>0</v>
      </c>
      <c r="G33" s="22">
        <f>0</f>
        <v>0</v>
      </c>
      <c r="H33" s="22">
        <f>0</f>
        <v>0</v>
      </c>
      <c r="I33" s="22">
        <f t="shared" ref="I33:O33" si="3">$D$7*I51</f>
        <v>0</v>
      </c>
      <c r="J33" s="22">
        <f t="shared" si="3"/>
        <v>0</v>
      </c>
      <c r="K33" s="22">
        <f t="shared" si="3"/>
        <v>0</v>
      </c>
      <c r="L33" s="22">
        <f t="shared" si="3"/>
        <v>0</v>
      </c>
      <c r="M33" s="22">
        <f t="shared" si="3"/>
        <v>0</v>
      </c>
      <c r="N33" s="22">
        <f t="shared" si="3"/>
        <v>0</v>
      </c>
      <c r="O33" s="22">
        <f t="shared" si="3"/>
        <v>0</v>
      </c>
      <c r="P33" s="37">
        <f>SUM(D33:O33)</f>
        <v>0</v>
      </c>
    </row>
    <row r="34" spans="1:16" x14ac:dyDescent="0.25">
      <c r="A34" s="24"/>
      <c r="B34" s="33" t="s">
        <v>17</v>
      </c>
      <c r="C34" s="38"/>
      <c r="D34" s="38">
        <f t="shared" ref="D34:O34" si="4">SUM(D32:D33)</f>
        <v>473203.08079999994</v>
      </c>
      <c r="E34" s="38">
        <f t="shared" si="4"/>
        <v>398573.80200000003</v>
      </c>
      <c r="F34" s="38">
        <f t="shared" si="4"/>
        <v>398566.96096</v>
      </c>
      <c r="G34" s="38">
        <f t="shared" si="4"/>
        <v>431550.86615999998</v>
      </c>
      <c r="H34" s="38">
        <f t="shared" si="4"/>
        <v>389760.82904000004</v>
      </c>
      <c r="I34" s="38">
        <f t="shared" si="4"/>
        <v>398306.98327999999</v>
      </c>
      <c r="J34" s="38">
        <f t="shared" si="4"/>
        <v>421300.44904000004</v>
      </c>
      <c r="K34" s="38">
        <f t="shared" si="4"/>
        <v>371696.57384000008</v>
      </c>
      <c r="L34" s="38">
        <f t="shared" si="4"/>
        <v>389424.6532</v>
      </c>
      <c r="M34" s="38">
        <f t="shared" si="4"/>
        <v>413628.51319999993</v>
      </c>
      <c r="N34" s="38">
        <f t="shared" si="4"/>
        <v>386326.36952000001</v>
      </c>
      <c r="O34" s="38">
        <f t="shared" si="4"/>
        <v>384278.36941090913</v>
      </c>
      <c r="P34" s="39">
        <f>SUM(D34:O34)</f>
        <v>4856617.4504509084</v>
      </c>
    </row>
    <row r="35" spans="1:16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36"/>
    </row>
    <row r="36" spans="1:16" s="10" customFormat="1" x14ac:dyDescent="0.25">
      <c r="A36" s="9" t="s">
        <v>26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36"/>
    </row>
    <row r="37" spans="1:16" s="10" customFormat="1" x14ac:dyDescent="0.25">
      <c r="A37" s="9"/>
      <c r="B37" s="24" t="s">
        <v>52</v>
      </c>
      <c r="C37" s="24"/>
      <c r="D37" s="24">
        <v>67725.89</v>
      </c>
      <c r="E37" s="24">
        <v>58416.160000000003</v>
      </c>
      <c r="F37" s="24">
        <v>68814.240000000005</v>
      </c>
      <c r="G37" s="24">
        <v>73915.009999999995</v>
      </c>
      <c r="H37" s="24">
        <v>68812.160000000003</v>
      </c>
      <c r="I37" s="24">
        <v>68188.740000000005</v>
      </c>
      <c r="J37" s="24">
        <v>71966.009999999995</v>
      </c>
      <c r="K37" s="24">
        <v>67453.039999999994</v>
      </c>
      <c r="L37" s="24">
        <v>64890.83</v>
      </c>
      <c r="M37" s="24">
        <v>70773.86</v>
      </c>
      <c r="N37" s="24">
        <v>65478.879999999997</v>
      </c>
      <c r="O37" s="24">
        <v>66275.86</v>
      </c>
      <c r="P37" s="40">
        <f t="shared" ref="P37:P43" si="5">SUM(D37:O37)</f>
        <v>812710.67999999993</v>
      </c>
    </row>
    <row r="38" spans="1:16" s="10" customFormat="1" x14ac:dyDescent="0.25">
      <c r="A38" s="24"/>
      <c r="B38" s="24" t="s">
        <v>27</v>
      </c>
      <c r="C38" s="24"/>
      <c r="D38" s="13">
        <v>382324.83</v>
      </c>
      <c r="E38" s="13">
        <v>382324.83</v>
      </c>
      <c r="F38" s="13">
        <v>382324.83</v>
      </c>
      <c r="G38" s="13">
        <v>382324.83</v>
      </c>
      <c r="H38" s="13">
        <v>382324.83</v>
      </c>
      <c r="I38" s="13">
        <v>382324.83</v>
      </c>
      <c r="J38" s="13">
        <v>382324.83</v>
      </c>
      <c r="K38" s="13">
        <v>382324.83</v>
      </c>
      <c r="L38" s="13">
        <v>382324.83</v>
      </c>
      <c r="M38" s="13">
        <v>382324.83</v>
      </c>
      <c r="N38" s="13">
        <v>382324.83</v>
      </c>
      <c r="O38" s="13">
        <v>382324.87</v>
      </c>
      <c r="P38" s="40">
        <f t="shared" si="5"/>
        <v>4587898</v>
      </c>
    </row>
    <row r="39" spans="1:16" s="10" customFormat="1" x14ac:dyDescent="0.25">
      <c r="A39" s="24"/>
      <c r="B39" s="24" t="s">
        <v>5</v>
      </c>
      <c r="C39" s="31"/>
      <c r="D39" s="13">
        <v>11074.86</v>
      </c>
      <c r="E39" s="13">
        <v>10499.99</v>
      </c>
      <c r="F39" s="13">
        <v>11495.85</v>
      </c>
      <c r="G39" s="13">
        <v>10478.4</v>
      </c>
      <c r="H39" s="13">
        <v>10109.14</v>
      </c>
      <c r="I39" s="13">
        <v>11238.97</v>
      </c>
      <c r="J39" s="13">
        <v>10816.2</v>
      </c>
      <c r="K39" s="13">
        <v>10816.2</v>
      </c>
      <c r="L39" s="13">
        <v>10816.2</v>
      </c>
      <c r="M39" s="13">
        <v>10816.2</v>
      </c>
      <c r="N39" s="13">
        <v>10816.2</v>
      </c>
      <c r="O39" s="13">
        <v>10816.2</v>
      </c>
      <c r="P39" s="40">
        <f t="shared" si="5"/>
        <v>129794.40999999999</v>
      </c>
    </row>
    <row r="40" spans="1:16" s="10" customFormat="1" x14ac:dyDescent="0.25">
      <c r="A40" s="24"/>
      <c r="B40" s="24" t="s">
        <v>6</v>
      </c>
      <c r="C40" s="31"/>
      <c r="D40" s="13">
        <v>0</v>
      </c>
      <c r="E40" s="13">
        <v>0</v>
      </c>
      <c r="F40" s="53">
        <v>6961.09</v>
      </c>
      <c r="G40" s="13">
        <v>0</v>
      </c>
      <c r="H40" s="13">
        <v>0</v>
      </c>
      <c r="I40" s="53">
        <v>6961.09</v>
      </c>
      <c r="J40" s="13">
        <v>0</v>
      </c>
      <c r="K40" s="13">
        <v>0</v>
      </c>
      <c r="L40" s="53">
        <v>6961.09</v>
      </c>
      <c r="M40" s="13">
        <v>0</v>
      </c>
      <c r="N40" s="13">
        <v>0</v>
      </c>
      <c r="O40" s="53">
        <v>6961.09</v>
      </c>
      <c r="P40" s="40">
        <f t="shared" si="5"/>
        <v>27844.36</v>
      </c>
    </row>
    <row r="41" spans="1:16" s="10" customFormat="1" x14ac:dyDescent="0.25">
      <c r="A41" s="24"/>
      <c r="B41" s="24" t="s">
        <v>7</v>
      </c>
      <c r="C41" s="24"/>
      <c r="D41" s="13">
        <v>6083.34</v>
      </c>
      <c r="E41" s="13">
        <v>6083.34</v>
      </c>
      <c r="F41" s="13">
        <v>6083.34</v>
      </c>
      <c r="G41" s="13">
        <v>6083.34</v>
      </c>
      <c r="H41" s="13">
        <v>6083.34</v>
      </c>
      <c r="I41" s="13">
        <v>6083.34</v>
      </c>
      <c r="J41" s="13">
        <v>6083.34</v>
      </c>
      <c r="K41" s="13">
        <v>6083.34</v>
      </c>
      <c r="L41" s="13">
        <v>6083.34</v>
      </c>
      <c r="M41" s="13">
        <v>6083.34</v>
      </c>
      <c r="N41" s="13">
        <v>6083.34</v>
      </c>
      <c r="O41" s="13">
        <v>6083.26</v>
      </c>
      <c r="P41" s="40">
        <f t="shared" si="5"/>
        <v>72999.999999999985</v>
      </c>
    </row>
    <row r="42" spans="1:16" s="10" customFormat="1" x14ac:dyDescent="0.25">
      <c r="A42" s="24"/>
      <c r="B42" s="24" t="s">
        <v>41</v>
      </c>
      <c r="C42" s="24"/>
      <c r="D42" s="13">
        <v>1450</v>
      </c>
      <c r="E42" s="13">
        <v>1450</v>
      </c>
      <c r="F42" s="13">
        <v>1450</v>
      </c>
      <c r="G42" s="13">
        <v>1450</v>
      </c>
      <c r="H42" s="13">
        <v>1450</v>
      </c>
      <c r="I42" s="13">
        <v>1450</v>
      </c>
      <c r="J42" s="13">
        <v>1450</v>
      </c>
      <c r="K42" s="13">
        <v>1450</v>
      </c>
      <c r="L42" s="13">
        <v>1450</v>
      </c>
      <c r="M42" s="13">
        <v>1450</v>
      </c>
      <c r="N42" s="13">
        <v>1450</v>
      </c>
      <c r="O42" s="13">
        <v>1450</v>
      </c>
      <c r="P42" s="40">
        <f>SUM(D42:O42)</f>
        <v>17400</v>
      </c>
    </row>
    <row r="43" spans="1:16" s="10" customFormat="1" x14ac:dyDescent="0.25">
      <c r="A43" s="24"/>
      <c r="B43" s="24" t="s">
        <v>28</v>
      </c>
      <c r="C43" s="24"/>
      <c r="D43" s="13">
        <v>0</v>
      </c>
      <c r="E43" s="13">
        <v>0</v>
      </c>
      <c r="F43" s="13">
        <v>0</v>
      </c>
      <c r="G43" s="13">
        <v>11000</v>
      </c>
      <c r="H43" s="13">
        <v>6500</v>
      </c>
      <c r="I43" s="13">
        <v>6500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40">
        <f t="shared" si="5"/>
        <v>24000</v>
      </c>
    </row>
    <row r="44" spans="1:16" s="10" customFormat="1" x14ac:dyDescent="0.25">
      <c r="A44" s="24"/>
      <c r="B44" s="24" t="s">
        <v>29</v>
      </c>
      <c r="C44" s="24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40"/>
    </row>
    <row r="45" spans="1:16" s="10" customFormat="1" x14ac:dyDescent="0.25">
      <c r="A45" s="24"/>
      <c r="B45" s="22" t="s">
        <v>30</v>
      </c>
      <c r="C45" s="22"/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2">
        <f>SUM(D45:O45)</f>
        <v>0</v>
      </c>
    </row>
    <row r="46" spans="1:16" x14ac:dyDescent="0.25">
      <c r="A46" s="24"/>
      <c r="B46" s="33" t="s">
        <v>31</v>
      </c>
      <c r="C46" s="38"/>
      <c r="D46" s="43">
        <f>SUM(D37:D45)</f>
        <v>468658.92000000004</v>
      </c>
      <c r="E46" s="43">
        <f>SUM(E37:E45)</f>
        <v>458774.32</v>
      </c>
      <c r="F46" s="43">
        <f t="shared" ref="F46:O46" si="6">SUM(F37:F45)</f>
        <v>477129.35000000003</v>
      </c>
      <c r="G46" s="43">
        <f t="shared" si="6"/>
        <v>485251.58000000007</v>
      </c>
      <c r="H46" s="43">
        <f t="shared" si="6"/>
        <v>475279.47000000003</v>
      </c>
      <c r="I46" s="43">
        <f t="shared" si="6"/>
        <v>482746.97000000003</v>
      </c>
      <c r="J46" s="43">
        <f t="shared" si="6"/>
        <v>472640.38000000006</v>
      </c>
      <c r="K46" s="43">
        <f t="shared" si="6"/>
        <v>468127.41000000003</v>
      </c>
      <c r="L46" s="43">
        <f t="shared" si="6"/>
        <v>472526.2900000001</v>
      </c>
      <c r="M46" s="43">
        <f t="shared" si="6"/>
        <v>471448.23000000004</v>
      </c>
      <c r="N46" s="43">
        <f t="shared" si="6"/>
        <v>466153.25000000006</v>
      </c>
      <c r="O46" s="43">
        <f t="shared" si="6"/>
        <v>473911.28</v>
      </c>
      <c r="P46" s="44">
        <f>SUM(D46:O46)</f>
        <v>5672647.4500000011</v>
      </c>
    </row>
    <row r="47" spans="1:16" x14ac:dyDescent="0.25">
      <c r="A47" s="24"/>
      <c r="B47" s="24"/>
      <c r="C47" s="24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6"/>
    </row>
    <row r="48" spans="1:16" s="10" customFormat="1" x14ac:dyDescent="0.25">
      <c r="A48" s="9" t="s">
        <v>46</v>
      </c>
      <c r="B48" s="24"/>
      <c r="C48" s="24"/>
      <c r="D48" s="24">
        <f t="shared" ref="D48:O48" si="7">D34-D46</f>
        <v>4544.160799999896</v>
      </c>
      <c r="E48" s="24">
        <f t="shared" si="7"/>
        <v>-60200.517999999982</v>
      </c>
      <c r="F48" s="24">
        <f t="shared" si="7"/>
        <v>-78562.389040000038</v>
      </c>
      <c r="G48" s="24">
        <f t="shared" si="7"/>
        <v>-53700.713840000099</v>
      </c>
      <c r="H48" s="24">
        <f t="shared" si="7"/>
        <v>-85518.64095999999</v>
      </c>
      <c r="I48" s="24">
        <f t="shared" si="7"/>
        <v>-84439.986720000044</v>
      </c>
      <c r="J48" s="24">
        <f t="shared" si="7"/>
        <v>-51339.930960000027</v>
      </c>
      <c r="K48" s="24">
        <f t="shared" si="7"/>
        <v>-96430.836159999948</v>
      </c>
      <c r="L48" s="24">
        <f t="shared" si="7"/>
        <v>-83101.636800000095</v>
      </c>
      <c r="M48" s="24">
        <f t="shared" si="7"/>
        <v>-57819.716800000111</v>
      </c>
      <c r="N48" s="24">
        <f t="shared" si="7"/>
        <v>-79826.880480000051</v>
      </c>
      <c r="O48" s="24">
        <f t="shared" si="7"/>
        <v>-89632.910589090898</v>
      </c>
      <c r="P48" s="36">
        <f>SUM(D48:O48)</f>
        <v>-816029.99954909144</v>
      </c>
    </row>
    <row r="49" spans="1:16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36"/>
    </row>
    <row r="50" spans="1:16" x14ac:dyDescent="0.25">
      <c r="A50" s="9" t="s">
        <v>44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36"/>
    </row>
    <row r="51" spans="1:16" x14ac:dyDescent="0.25">
      <c r="A51" s="24"/>
      <c r="B51" s="24"/>
      <c r="C51" s="24" t="s">
        <v>32</v>
      </c>
      <c r="D51" s="24">
        <f>D18</f>
        <v>57216.58</v>
      </c>
      <c r="E51" s="24">
        <f>D52</f>
        <v>61760.740799999898</v>
      </c>
      <c r="F51" s="24">
        <f t="shared" ref="F51:O51" si="8">E52</f>
        <v>1560.2227999999159</v>
      </c>
      <c r="G51" s="24">
        <f t="shared" si="8"/>
        <v>-77002.166240000122</v>
      </c>
      <c r="H51" s="24">
        <f t="shared" si="8"/>
        <v>-130702.88008000022</v>
      </c>
      <c r="I51" s="24">
        <f t="shared" si="8"/>
        <v>-216221.5210400002</v>
      </c>
      <c r="J51" s="24">
        <f t="shared" si="8"/>
        <v>-300661.50776000024</v>
      </c>
      <c r="K51" s="24">
        <f t="shared" si="8"/>
        <v>-352001.43872000027</v>
      </c>
      <c r="L51" s="24">
        <f t="shared" si="8"/>
        <v>-448432.27488000022</v>
      </c>
      <c r="M51" s="24">
        <f t="shared" si="8"/>
        <v>-531533.91168000037</v>
      </c>
      <c r="N51" s="24">
        <f t="shared" si="8"/>
        <v>-589353.62848000042</v>
      </c>
      <c r="O51" s="24">
        <f t="shared" si="8"/>
        <v>-669180.50896000047</v>
      </c>
      <c r="P51" s="36"/>
    </row>
    <row r="52" spans="1:16" x14ac:dyDescent="0.25">
      <c r="A52" s="24"/>
      <c r="B52" s="24"/>
      <c r="C52" s="24" t="s">
        <v>33</v>
      </c>
      <c r="D52" s="24">
        <f>D51+D48</f>
        <v>61760.740799999898</v>
      </c>
      <c r="E52" s="24">
        <f>E51+E48</f>
        <v>1560.2227999999159</v>
      </c>
      <c r="F52" s="24">
        <f t="shared" ref="F52:O52" si="9">F51+F48</f>
        <v>-77002.166240000122</v>
      </c>
      <c r="G52" s="24">
        <f t="shared" si="9"/>
        <v>-130702.88008000022</v>
      </c>
      <c r="H52" s="24">
        <f t="shared" si="9"/>
        <v>-216221.5210400002</v>
      </c>
      <c r="I52" s="24">
        <f t="shared" si="9"/>
        <v>-300661.50776000024</v>
      </c>
      <c r="J52" s="24">
        <f t="shared" si="9"/>
        <v>-352001.43872000027</v>
      </c>
      <c r="K52" s="24">
        <f t="shared" si="9"/>
        <v>-448432.27488000022</v>
      </c>
      <c r="L52" s="24">
        <f t="shared" si="9"/>
        <v>-531533.91168000037</v>
      </c>
      <c r="M52" s="24">
        <f t="shared" si="9"/>
        <v>-589353.62848000042</v>
      </c>
      <c r="N52" s="24">
        <f t="shared" si="9"/>
        <v>-669180.50896000047</v>
      </c>
      <c r="O52" s="24">
        <f t="shared" si="9"/>
        <v>-758813.41954909137</v>
      </c>
      <c r="P52" s="37"/>
    </row>
    <row r="53" spans="1:16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</row>
    <row r="54" spans="1:16" x14ac:dyDescent="0.25">
      <c r="A54" s="9" t="s">
        <v>48</v>
      </c>
      <c r="B54" s="24"/>
      <c r="C54" s="24"/>
      <c r="D54" s="24">
        <f>MIN(D52:O52)</f>
        <v>-758813.41954909137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1:16" x14ac:dyDescent="0.25">
      <c r="A55" s="9" t="s">
        <v>45</v>
      </c>
      <c r="B55" s="24"/>
      <c r="C55" s="24"/>
      <c r="D55" s="24">
        <f>-D51+O52</f>
        <v>-816029.99954909133</v>
      </c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</row>
    <row r="56" spans="1:16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</sheetData>
  <pageMargins left="0.7" right="0.7" top="0.75" bottom="0.75" header="0.3" footer="0.3"/>
  <pageSetup paperSize="1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FY22-23 2.4%</vt:lpstr>
      <vt:lpstr>'FY22-23 2.4%'!Print_Area</vt:lpstr>
    </vt:vector>
  </TitlesOfParts>
  <Company>State of Vermont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Purvis, Clay</dc:creator>
  <cp:lastModifiedBy>DiSarno, Gregory</cp:lastModifiedBy>
  <cp:lastPrinted>2016-09-26T17:51:59Z</cp:lastPrinted>
  <dcterms:created xsi:type="dcterms:W3CDTF">2015-10-30T17:01:32Z</dcterms:created>
  <dcterms:modified xsi:type="dcterms:W3CDTF">2022-07-29T18:26:14Z</dcterms:modified>
</cp:coreProperties>
</file>