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vermontgov-my.sharepoint.com/personal/claire_mcilvennie_vermont_gov/Documents/Desktop/Website/"/>
    </mc:Choice>
  </mc:AlternateContent>
  <xr:revisionPtr revIDLastSave="202" documentId="8_{EB6693F0-4232-465F-B6D2-5D11BB84A4DA}" xr6:coauthVersionLast="47" xr6:coauthVersionMax="47" xr10:uidLastSave="{703CA56D-F05D-49A9-A19A-A6DA7AB67076}"/>
  <bookViews>
    <workbookView xWindow="-28920" yWindow="-120" windowWidth="29040" windowHeight="15840" tabRatio="946" xr2:uid="{00000000-000D-0000-FFFF-FFFF00000000}"/>
  </bookViews>
  <sheets>
    <sheet name="Instructions" sheetId="4" r:id="rId1"/>
    <sheet name="Population" sheetId="71" state="hidden" r:id="rId2"/>
    <sheet name="Establishments" sheetId="70" state="hidden" r:id="rId3"/>
    <sheet name="Vehicles" sheetId="72" state="hidden" r:id="rId4"/>
    <sheet name="1.Current Trans (Region)" sheetId="50" r:id="rId5"/>
    <sheet name="1.Current Heat (Region)" sheetId="69" r:id="rId6"/>
    <sheet name="BeginTrans" sheetId="74" r:id="rId7"/>
    <sheet name="1.Current Trans (1)" sheetId="2" r:id="rId8"/>
    <sheet name="1.Current Trans (2)" sheetId="78" r:id="rId9"/>
    <sheet name="1.Current Trans (3)" sheetId="79" r:id="rId10"/>
    <sheet name="1.Current Trans (4)" sheetId="80" r:id="rId11"/>
    <sheet name="1.Current Trans (5)" sheetId="81" r:id="rId12"/>
    <sheet name="1.Current Trans (6)" sheetId="82" r:id="rId13"/>
    <sheet name="1.Current Trans (7)" sheetId="83" r:id="rId14"/>
    <sheet name="1.Current Trans (8)" sheetId="84" r:id="rId15"/>
    <sheet name="1.Current Trans (9)" sheetId="85" r:id="rId16"/>
    <sheet name="1.Current Trans (10)" sheetId="86" r:id="rId17"/>
    <sheet name="EndTrans" sheetId="75" r:id="rId18"/>
    <sheet name="BeginHeat" sheetId="77" r:id="rId19"/>
    <sheet name="1.Current Heat (1)" sheetId="22" r:id="rId20"/>
    <sheet name="1.Current Heat (2)" sheetId="87" r:id="rId21"/>
    <sheet name="1.Current Heat (3)" sheetId="88" r:id="rId22"/>
    <sheet name="1.Current Heat (4)" sheetId="89" r:id="rId23"/>
    <sheet name="1.Current Heat (5)" sheetId="90" r:id="rId24"/>
    <sheet name="1.Current Heat (6)" sheetId="91" r:id="rId25"/>
    <sheet name="1.Current Heat (7)" sheetId="92" r:id="rId26"/>
    <sheet name="1.Current Heat (8)" sheetId="93" r:id="rId27"/>
    <sheet name="1.Current Heat (9)" sheetId="94" r:id="rId28"/>
    <sheet name="1.Current Heat (10)" sheetId="95" r:id="rId29"/>
    <sheet name="EndHeat" sheetId="76" r:id="rId30"/>
  </sheets>
  <definedNames>
    <definedName name="_xlnm._FilterDatabase" localSheetId="3" hidden="1">Vehicles!$A$1:$C$256</definedName>
    <definedName name="COP">2.5</definedName>
    <definedName name="fossilBtu">(0.95*120400)+(0.05*137570)</definedName>
    <definedName name="regional_com_bldgs">'1.Current Heat (Region)'!$B$15</definedName>
    <definedName name="regional_com_heat_mmbtu">BeginHeat!$A$3</definedName>
    <definedName name="regional_ev_count">'1.Current Trans (Region)'!$B$24</definedName>
    <definedName name="regional_gsl_gallons">'1.Current Trans (Region)'!$B$12</definedName>
    <definedName name="regional_ldv_count">'1.Current Trans (Region)'!$B$9</definedName>
    <definedName name="regional_ldv_mmbtu">BeginTrans!$A$2</definedName>
    <definedName name="regional_res_bldgs">'1.Current Heat (Region)'!$B$9</definedName>
    <definedName name="regional_res_heat_mmbtu">BeginHeat!$A$2</definedName>
    <definedName name="VTpopulation2013">627129</definedName>
    <definedName name="VTpopulation2014">626767</definedName>
    <definedName name="VTpopulation2015">626042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95" l="1"/>
  <c r="E43" i="95"/>
  <c r="K42" i="95"/>
  <c r="I42" i="95"/>
  <c r="J42" i="95" s="1"/>
  <c r="H42" i="95"/>
  <c r="F42" i="95"/>
  <c r="K41" i="95"/>
  <c r="H41" i="95"/>
  <c r="I41" i="95" s="1"/>
  <c r="J41" i="95" s="1"/>
  <c r="F41" i="95"/>
  <c r="K40" i="95"/>
  <c r="I40" i="95"/>
  <c r="J40" i="95" s="1"/>
  <c r="H40" i="95"/>
  <c r="F40" i="95"/>
  <c r="K39" i="95"/>
  <c r="H39" i="95"/>
  <c r="F39" i="95"/>
  <c r="K38" i="95"/>
  <c r="I38" i="95"/>
  <c r="J38" i="95" s="1"/>
  <c r="H38" i="95"/>
  <c r="F38" i="95"/>
  <c r="K37" i="95"/>
  <c r="H37" i="95"/>
  <c r="F37" i="95"/>
  <c r="K36" i="95"/>
  <c r="I36" i="95"/>
  <c r="J36" i="95" s="1"/>
  <c r="H36" i="95"/>
  <c r="F36" i="95"/>
  <c r="K35" i="95"/>
  <c r="H35" i="95"/>
  <c r="F35" i="95"/>
  <c r="K34" i="95"/>
  <c r="I34" i="95"/>
  <c r="J34" i="95" s="1"/>
  <c r="H34" i="95"/>
  <c r="F34" i="95"/>
  <c r="K33" i="95"/>
  <c r="I33" i="95"/>
  <c r="J33" i="95" s="1"/>
  <c r="H33" i="95"/>
  <c r="F33" i="95"/>
  <c r="K32" i="95"/>
  <c r="I32" i="95"/>
  <c r="J32" i="95" s="1"/>
  <c r="H32" i="95"/>
  <c r="F32" i="95"/>
  <c r="K31" i="95"/>
  <c r="I31" i="95"/>
  <c r="J31" i="95" s="1"/>
  <c r="H31" i="95"/>
  <c r="F31" i="95"/>
  <c r="K30" i="95"/>
  <c r="I30" i="95"/>
  <c r="J30" i="95" s="1"/>
  <c r="H30" i="95"/>
  <c r="F30" i="95"/>
  <c r="K29" i="95"/>
  <c r="I29" i="95"/>
  <c r="J29" i="95" s="1"/>
  <c r="H29" i="95"/>
  <c r="I39" i="95" s="1"/>
  <c r="J39" i="95" s="1"/>
  <c r="F29" i="95"/>
  <c r="B20" i="95"/>
  <c r="D19" i="95"/>
  <c r="G43" i="94"/>
  <c r="E43" i="94"/>
  <c r="K42" i="94"/>
  <c r="I42" i="94"/>
  <c r="J42" i="94" s="1"/>
  <c r="H42" i="94"/>
  <c r="F42" i="94"/>
  <c r="K41" i="94"/>
  <c r="I41" i="94"/>
  <c r="J41" i="94" s="1"/>
  <c r="H41" i="94"/>
  <c r="F41" i="94"/>
  <c r="K40" i="94"/>
  <c r="I40" i="94"/>
  <c r="J40" i="94" s="1"/>
  <c r="H40" i="94"/>
  <c r="F40" i="94"/>
  <c r="K39" i="94"/>
  <c r="I39" i="94"/>
  <c r="J39" i="94" s="1"/>
  <c r="H39" i="94"/>
  <c r="F39" i="94"/>
  <c r="K38" i="94"/>
  <c r="I38" i="94"/>
  <c r="J38" i="94" s="1"/>
  <c r="H38" i="94"/>
  <c r="F38" i="94"/>
  <c r="K37" i="94"/>
  <c r="I37" i="94"/>
  <c r="J37" i="94" s="1"/>
  <c r="H37" i="94"/>
  <c r="F37" i="94"/>
  <c r="K36" i="94"/>
  <c r="I36" i="94"/>
  <c r="J36" i="94" s="1"/>
  <c r="H36" i="94"/>
  <c r="F36" i="94"/>
  <c r="K35" i="94"/>
  <c r="I35" i="94"/>
  <c r="J35" i="94" s="1"/>
  <c r="H35" i="94"/>
  <c r="F35" i="94"/>
  <c r="K34" i="94"/>
  <c r="I34" i="94"/>
  <c r="J34" i="94" s="1"/>
  <c r="H34" i="94"/>
  <c r="F34" i="94"/>
  <c r="K33" i="94"/>
  <c r="I33" i="94"/>
  <c r="J33" i="94" s="1"/>
  <c r="H33" i="94"/>
  <c r="F33" i="94"/>
  <c r="K32" i="94"/>
  <c r="I32" i="94"/>
  <c r="J32" i="94" s="1"/>
  <c r="H32" i="94"/>
  <c r="F32" i="94"/>
  <c r="K31" i="94"/>
  <c r="I31" i="94"/>
  <c r="J31" i="94" s="1"/>
  <c r="H31" i="94"/>
  <c r="F31" i="94"/>
  <c r="K30" i="94"/>
  <c r="I30" i="94"/>
  <c r="J30" i="94" s="1"/>
  <c r="H30" i="94"/>
  <c r="F30" i="94"/>
  <c r="K29" i="94"/>
  <c r="I29" i="94"/>
  <c r="J29" i="94" s="1"/>
  <c r="H29" i="94"/>
  <c r="F29" i="94"/>
  <c r="B20" i="94"/>
  <c r="D19" i="94"/>
  <c r="G43" i="93"/>
  <c r="E43" i="93"/>
  <c r="F41" i="93" s="1"/>
  <c r="K42" i="93"/>
  <c r="H42" i="93"/>
  <c r="K41" i="93"/>
  <c r="H41" i="93"/>
  <c r="I41" i="93" s="1"/>
  <c r="J41" i="93" s="1"/>
  <c r="K40" i="93"/>
  <c r="H40" i="93"/>
  <c r="K39" i="93"/>
  <c r="H39" i="93"/>
  <c r="I39" i="93" s="1"/>
  <c r="J39" i="93" s="1"/>
  <c r="K38" i="93"/>
  <c r="H38" i="93"/>
  <c r="K37" i="93"/>
  <c r="H37" i="93"/>
  <c r="I37" i="93" s="1"/>
  <c r="J37" i="93" s="1"/>
  <c r="F37" i="93"/>
  <c r="K36" i="93"/>
  <c r="H36" i="93"/>
  <c r="K35" i="93"/>
  <c r="H35" i="93"/>
  <c r="I35" i="93" s="1"/>
  <c r="J35" i="93" s="1"/>
  <c r="K34" i="93"/>
  <c r="H34" i="93"/>
  <c r="K33" i="93"/>
  <c r="H33" i="93"/>
  <c r="I33" i="93" s="1"/>
  <c r="J33" i="93" s="1"/>
  <c r="K32" i="93"/>
  <c r="H32" i="93"/>
  <c r="K31" i="93"/>
  <c r="H31" i="93"/>
  <c r="I31" i="93" s="1"/>
  <c r="J31" i="93" s="1"/>
  <c r="F31" i="93"/>
  <c r="K30" i="93"/>
  <c r="H30" i="93"/>
  <c r="K29" i="93"/>
  <c r="H29" i="93"/>
  <c r="I29" i="93" s="1"/>
  <c r="J29" i="93" s="1"/>
  <c r="B20" i="93"/>
  <c r="D19" i="93"/>
  <c r="G43" i="92"/>
  <c r="E43" i="92"/>
  <c r="K42" i="92"/>
  <c r="H42" i="92"/>
  <c r="F42" i="92"/>
  <c r="K41" i="92"/>
  <c r="H41" i="92"/>
  <c r="F41" i="92"/>
  <c r="K40" i="92"/>
  <c r="I40" i="92"/>
  <c r="J40" i="92" s="1"/>
  <c r="H40" i="92"/>
  <c r="F40" i="92"/>
  <c r="K39" i="92"/>
  <c r="J39" i="92"/>
  <c r="I39" i="92"/>
  <c r="H39" i="92"/>
  <c r="F39" i="92"/>
  <c r="K38" i="92"/>
  <c r="I38" i="92"/>
  <c r="J38" i="92" s="1"/>
  <c r="H38" i="92"/>
  <c r="F38" i="92"/>
  <c r="K37" i="92"/>
  <c r="J37" i="92"/>
  <c r="I37" i="92"/>
  <c r="H37" i="92"/>
  <c r="F37" i="92"/>
  <c r="K36" i="92"/>
  <c r="I36" i="92"/>
  <c r="J36" i="92" s="1"/>
  <c r="H36" i="92"/>
  <c r="F36" i="92"/>
  <c r="K35" i="92"/>
  <c r="J35" i="92"/>
  <c r="I35" i="92"/>
  <c r="H35" i="92"/>
  <c r="F35" i="92"/>
  <c r="K34" i="92"/>
  <c r="I34" i="92"/>
  <c r="J34" i="92" s="1"/>
  <c r="H34" i="92"/>
  <c r="F34" i="92"/>
  <c r="K33" i="92"/>
  <c r="J33" i="92"/>
  <c r="I33" i="92"/>
  <c r="H33" i="92"/>
  <c r="F33" i="92"/>
  <c r="K32" i="92"/>
  <c r="I32" i="92"/>
  <c r="J32" i="92" s="1"/>
  <c r="H32" i="92"/>
  <c r="F32" i="92"/>
  <c r="K31" i="92"/>
  <c r="J31" i="92"/>
  <c r="I31" i="92"/>
  <c r="H31" i="92"/>
  <c r="F31" i="92"/>
  <c r="K30" i="92"/>
  <c r="I30" i="92"/>
  <c r="J30" i="92" s="1"/>
  <c r="H30" i="92"/>
  <c r="F30" i="92"/>
  <c r="K29" i="92"/>
  <c r="I29" i="92"/>
  <c r="J29" i="92" s="1"/>
  <c r="H29" i="92"/>
  <c r="I41" i="92" s="1"/>
  <c r="J41" i="92" s="1"/>
  <c r="F29" i="92"/>
  <c r="B20" i="92"/>
  <c r="D19" i="92"/>
  <c r="G43" i="91"/>
  <c r="E43" i="91"/>
  <c r="F39" i="91" s="1"/>
  <c r="K42" i="91"/>
  <c r="H42" i="91"/>
  <c r="K41" i="91"/>
  <c r="H41" i="91"/>
  <c r="I41" i="91" s="1"/>
  <c r="J41" i="91" s="1"/>
  <c r="K40" i="91"/>
  <c r="H40" i="91"/>
  <c r="K39" i="91"/>
  <c r="H39" i="91"/>
  <c r="I39" i="91" s="1"/>
  <c r="J39" i="91" s="1"/>
  <c r="K38" i="91"/>
  <c r="H38" i="91"/>
  <c r="K37" i="91"/>
  <c r="H37" i="91"/>
  <c r="I37" i="91" s="1"/>
  <c r="J37" i="91" s="1"/>
  <c r="F37" i="91"/>
  <c r="K36" i="91"/>
  <c r="H36" i="91"/>
  <c r="K35" i="91"/>
  <c r="H35" i="91"/>
  <c r="I35" i="91" s="1"/>
  <c r="J35" i="91" s="1"/>
  <c r="K34" i="91"/>
  <c r="H34" i="91"/>
  <c r="K33" i="91"/>
  <c r="H33" i="91"/>
  <c r="I33" i="91" s="1"/>
  <c r="J33" i="91" s="1"/>
  <c r="K32" i="91"/>
  <c r="H32" i="91"/>
  <c r="K31" i="91"/>
  <c r="H31" i="91"/>
  <c r="I31" i="91" s="1"/>
  <c r="J31" i="91" s="1"/>
  <c r="K30" i="91"/>
  <c r="H30" i="91"/>
  <c r="K29" i="91"/>
  <c r="H29" i="91"/>
  <c r="I29" i="91" s="1"/>
  <c r="J29" i="91" s="1"/>
  <c r="B20" i="91"/>
  <c r="D19" i="91"/>
  <c r="G43" i="90"/>
  <c r="E43" i="90"/>
  <c r="F42" i="90" s="1"/>
  <c r="K42" i="90"/>
  <c r="I42" i="90"/>
  <c r="J42" i="90" s="1"/>
  <c r="H42" i="90"/>
  <c r="K41" i="90"/>
  <c r="H41" i="90"/>
  <c r="I41" i="90" s="1"/>
  <c r="J41" i="90" s="1"/>
  <c r="F41" i="90"/>
  <c r="K40" i="90"/>
  <c r="I40" i="90"/>
  <c r="J40" i="90" s="1"/>
  <c r="H40" i="90"/>
  <c r="K39" i="90"/>
  <c r="H39" i="90"/>
  <c r="I39" i="90" s="1"/>
  <c r="J39" i="90" s="1"/>
  <c r="F39" i="90"/>
  <c r="K38" i="90"/>
  <c r="I38" i="90"/>
  <c r="J38" i="90" s="1"/>
  <c r="H38" i="90"/>
  <c r="K37" i="90"/>
  <c r="H37" i="90"/>
  <c r="I37" i="90" s="1"/>
  <c r="J37" i="90" s="1"/>
  <c r="F37" i="90"/>
  <c r="K36" i="90"/>
  <c r="I36" i="90"/>
  <c r="J36" i="90" s="1"/>
  <c r="H36" i="90"/>
  <c r="K35" i="90"/>
  <c r="H35" i="90"/>
  <c r="I35" i="90" s="1"/>
  <c r="J35" i="90" s="1"/>
  <c r="F35" i="90"/>
  <c r="K34" i="90"/>
  <c r="I34" i="90"/>
  <c r="J34" i="90" s="1"/>
  <c r="H34" i="90"/>
  <c r="K33" i="90"/>
  <c r="H33" i="90"/>
  <c r="I33" i="90" s="1"/>
  <c r="J33" i="90" s="1"/>
  <c r="F33" i="90"/>
  <c r="K32" i="90"/>
  <c r="I32" i="90"/>
  <c r="J32" i="90" s="1"/>
  <c r="H32" i="90"/>
  <c r="K31" i="90"/>
  <c r="H31" i="90"/>
  <c r="I31" i="90" s="1"/>
  <c r="J31" i="90" s="1"/>
  <c r="F31" i="90"/>
  <c r="K30" i="90"/>
  <c r="I30" i="90"/>
  <c r="J30" i="90" s="1"/>
  <c r="H30" i="90"/>
  <c r="K29" i="90"/>
  <c r="H29" i="90"/>
  <c r="I29" i="90" s="1"/>
  <c r="J29" i="90" s="1"/>
  <c r="F29" i="90"/>
  <c r="B20" i="90"/>
  <c r="D19" i="90"/>
  <c r="G43" i="89"/>
  <c r="E43" i="89"/>
  <c r="F42" i="89" s="1"/>
  <c r="K42" i="89"/>
  <c r="H42" i="89"/>
  <c r="I42" i="89" s="1"/>
  <c r="J42" i="89" s="1"/>
  <c r="K41" i="89"/>
  <c r="H41" i="89"/>
  <c r="I41" i="89" s="1"/>
  <c r="J41" i="89" s="1"/>
  <c r="F41" i="89"/>
  <c r="K40" i="89"/>
  <c r="H40" i="89"/>
  <c r="I40" i="89" s="1"/>
  <c r="J40" i="89" s="1"/>
  <c r="K39" i="89"/>
  <c r="H39" i="89"/>
  <c r="I39" i="89" s="1"/>
  <c r="J39" i="89" s="1"/>
  <c r="F39" i="89"/>
  <c r="K38" i="89"/>
  <c r="H38" i="89"/>
  <c r="I38" i="89" s="1"/>
  <c r="J38" i="89" s="1"/>
  <c r="K37" i="89"/>
  <c r="H37" i="89"/>
  <c r="I37" i="89" s="1"/>
  <c r="J37" i="89" s="1"/>
  <c r="F37" i="89"/>
  <c r="K36" i="89"/>
  <c r="H36" i="89"/>
  <c r="I36" i="89" s="1"/>
  <c r="J36" i="89" s="1"/>
  <c r="K35" i="89"/>
  <c r="H35" i="89"/>
  <c r="I35" i="89" s="1"/>
  <c r="J35" i="89" s="1"/>
  <c r="F35" i="89"/>
  <c r="K34" i="89"/>
  <c r="H34" i="89"/>
  <c r="I34" i="89" s="1"/>
  <c r="J34" i="89" s="1"/>
  <c r="K33" i="89"/>
  <c r="H33" i="89"/>
  <c r="I33" i="89" s="1"/>
  <c r="J33" i="89" s="1"/>
  <c r="F33" i="89"/>
  <c r="K32" i="89"/>
  <c r="H32" i="89"/>
  <c r="I32" i="89" s="1"/>
  <c r="J32" i="89" s="1"/>
  <c r="K31" i="89"/>
  <c r="H31" i="89"/>
  <c r="I31" i="89" s="1"/>
  <c r="J31" i="89" s="1"/>
  <c r="F31" i="89"/>
  <c r="K30" i="89"/>
  <c r="H30" i="89"/>
  <c r="I30" i="89" s="1"/>
  <c r="J30" i="89" s="1"/>
  <c r="K29" i="89"/>
  <c r="H29" i="89"/>
  <c r="I29" i="89" s="1"/>
  <c r="J29" i="89" s="1"/>
  <c r="F29" i="89"/>
  <c r="B20" i="89"/>
  <c r="D19" i="89"/>
  <c r="G43" i="88"/>
  <c r="E43" i="88"/>
  <c r="K42" i="88"/>
  <c r="H42" i="88"/>
  <c r="F42" i="88"/>
  <c r="K41" i="88"/>
  <c r="H41" i="88"/>
  <c r="I41" i="88" s="1"/>
  <c r="J41" i="88" s="1"/>
  <c r="F41" i="88"/>
  <c r="K40" i="88"/>
  <c r="H40" i="88"/>
  <c r="F40" i="88"/>
  <c r="K39" i="88"/>
  <c r="H39" i="88"/>
  <c r="I39" i="88" s="1"/>
  <c r="J39" i="88" s="1"/>
  <c r="F39" i="88"/>
  <c r="K38" i="88"/>
  <c r="H38" i="88"/>
  <c r="F38" i="88"/>
  <c r="K37" i="88"/>
  <c r="H37" i="88"/>
  <c r="I37" i="88" s="1"/>
  <c r="J37" i="88" s="1"/>
  <c r="F37" i="88"/>
  <c r="K36" i="88"/>
  <c r="H36" i="88"/>
  <c r="F36" i="88"/>
  <c r="K35" i="88"/>
  <c r="H35" i="88"/>
  <c r="I35" i="88" s="1"/>
  <c r="J35" i="88" s="1"/>
  <c r="F35" i="88"/>
  <c r="K34" i="88"/>
  <c r="H34" i="88"/>
  <c r="F34" i="88"/>
  <c r="K33" i="88"/>
  <c r="H33" i="88"/>
  <c r="I33" i="88" s="1"/>
  <c r="J33" i="88" s="1"/>
  <c r="F33" i="88"/>
  <c r="K32" i="88"/>
  <c r="H32" i="88"/>
  <c r="F32" i="88"/>
  <c r="K31" i="88"/>
  <c r="H31" i="88"/>
  <c r="I31" i="88" s="1"/>
  <c r="J31" i="88" s="1"/>
  <c r="F31" i="88"/>
  <c r="K30" i="88"/>
  <c r="H30" i="88"/>
  <c r="F30" i="88"/>
  <c r="K29" i="88"/>
  <c r="H29" i="88"/>
  <c r="I42" i="88" s="1"/>
  <c r="J42" i="88" s="1"/>
  <c r="F29" i="88"/>
  <c r="B20" i="88"/>
  <c r="D19" i="88"/>
  <c r="G43" i="87"/>
  <c r="E43" i="87"/>
  <c r="F42" i="87" s="1"/>
  <c r="K42" i="87"/>
  <c r="H42" i="87"/>
  <c r="K41" i="87"/>
  <c r="H41" i="87"/>
  <c r="I41" i="87" s="1"/>
  <c r="J41" i="87" s="1"/>
  <c r="F41" i="87"/>
  <c r="K40" i="87"/>
  <c r="H40" i="87"/>
  <c r="F40" i="87"/>
  <c r="K39" i="87"/>
  <c r="H39" i="87"/>
  <c r="I39" i="87" s="1"/>
  <c r="J39" i="87" s="1"/>
  <c r="F39" i="87"/>
  <c r="K38" i="87"/>
  <c r="H38" i="87"/>
  <c r="F38" i="87"/>
  <c r="K37" i="87"/>
  <c r="H37" i="87"/>
  <c r="I37" i="87" s="1"/>
  <c r="J37" i="87" s="1"/>
  <c r="F37" i="87"/>
  <c r="K36" i="87"/>
  <c r="H36" i="87"/>
  <c r="F36" i="87"/>
  <c r="K35" i="87"/>
  <c r="H35" i="87"/>
  <c r="I35" i="87" s="1"/>
  <c r="J35" i="87" s="1"/>
  <c r="F35" i="87"/>
  <c r="K34" i="87"/>
  <c r="H34" i="87"/>
  <c r="F34" i="87"/>
  <c r="K33" i="87"/>
  <c r="H33" i="87"/>
  <c r="I33" i="87" s="1"/>
  <c r="J33" i="87" s="1"/>
  <c r="F33" i="87"/>
  <c r="K32" i="87"/>
  <c r="I32" i="87"/>
  <c r="J32" i="87" s="1"/>
  <c r="H32" i="87"/>
  <c r="F32" i="87"/>
  <c r="K31" i="87"/>
  <c r="H31" i="87"/>
  <c r="I31" i="87" s="1"/>
  <c r="J31" i="87" s="1"/>
  <c r="F31" i="87"/>
  <c r="K30" i="87"/>
  <c r="H30" i="87"/>
  <c r="F30" i="87"/>
  <c r="K29" i="87"/>
  <c r="H29" i="87"/>
  <c r="I29" i="87" s="1"/>
  <c r="J29" i="87" s="1"/>
  <c r="F29" i="87"/>
  <c r="B20" i="87"/>
  <c r="D19" i="87"/>
  <c r="B38" i="86"/>
  <c r="B40" i="86" s="1"/>
  <c r="B23" i="86"/>
  <c r="D18" i="86"/>
  <c r="B11" i="86"/>
  <c r="B20" i="86" s="1"/>
  <c r="B38" i="85"/>
  <c r="B40" i="85" s="1"/>
  <c r="B23" i="85"/>
  <c r="D18" i="85"/>
  <c r="B11" i="85"/>
  <c r="B38" i="84"/>
  <c r="B40" i="84" s="1"/>
  <c r="B23" i="84"/>
  <c r="D18" i="84"/>
  <c r="B11" i="84"/>
  <c r="B38" i="83"/>
  <c r="B40" i="83" s="1"/>
  <c r="B23" i="83"/>
  <c r="D18" i="83"/>
  <c r="B11" i="83"/>
  <c r="B20" i="83" s="1"/>
  <c r="B38" i="82"/>
  <c r="B40" i="82" s="1"/>
  <c r="B23" i="82"/>
  <c r="D18" i="82"/>
  <c r="B11" i="82"/>
  <c r="B38" i="81"/>
  <c r="B40" i="81" s="1"/>
  <c r="B23" i="81"/>
  <c r="D18" i="81"/>
  <c r="B11" i="81"/>
  <c r="B20" i="81" s="1"/>
  <c r="B38" i="80"/>
  <c r="B40" i="80" s="1"/>
  <c r="B23" i="80"/>
  <c r="D18" i="80"/>
  <c r="B11" i="80"/>
  <c r="B38" i="79"/>
  <c r="B40" i="79" s="1"/>
  <c r="B23" i="79"/>
  <c r="D18" i="79"/>
  <c r="B11" i="79"/>
  <c r="B20" i="79" s="1"/>
  <c r="B38" i="78"/>
  <c r="B40" i="78" s="1"/>
  <c r="B23" i="78"/>
  <c r="D18" i="78"/>
  <c r="B11" i="78"/>
  <c r="B20" i="78" s="1"/>
  <c r="J29" i="22"/>
  <c r="I29" i="22"/>
  <c r="D19" i="22"/>
  <c r="D18" i="2"/>
  <c r="K43" i="95" l="1"/>
  <c r="L40" i="95" s="1"/>
  <c r="I35" i="95"/>
  <c r="J35" i="95" s="1"/>
  <c r="I37" i="95"/>
  <c r="J37" i="95" s="1"/>
  <c r="K43" i="94"/>
  <c r="B24" i="94" s="1"/>
  <c r="K43" i="93"/>
  <c r="L32" i="93" s="1"/>
  <c r="F30" i="93"/>
  <c r="F32" i="93"/>
  <c r="F34" i="93"/>
  <c r="F36" i="93"/>
  <c r="F38" i="93"/>
  <c r="F40" i="93"/>
  <c r="F42" i="93"/>
  <c r="I30" i="93"/>
  <c r="J30" i="93" s="1"/>
  <c r="I32" i="93"/>
  <c r="J32" i="93" s="1"/>
  <c r="I34" i="93"/>
  <c r="J34" i="93" s="1"/>
  <c r="I36" i="93"/>
  <c r="J36" i="93" s="1"/>
  <c r="I38" i="93"/>
  <c r="J38" i="93" s="1"/>
  <c r="I40" i="93"/>
  <c r="J40" i="93" s="1"/>
  <c r="I42" i="93"/>
  <c r="J42" i="93" s="1"/>
  <c r="F29" i="93"/>
  <c r="F33" i="93"/>
  <c r="F39" i="93"/>
  <c r="F35" i="93"/>
  <c r="I42" i="92"/>
  <c r="J42" i="92" s="1"/>
  <c r="K43" i="92"/>
  <c r="B24" i="92" s="1"/>
  <c r="K43" i="91"/>
  <c r="L39" i="91" s="1"/>
  <c r="F35" i="91"/>
  <c r="F30" i="91"/>
  <c r="F40" i="91"/>
  <c r="F32" i="91"/>
  <c r="F34" i="91"/>
  <c r="F36" i="91"/>
  <c r="F38" i="91"/>
  <c r="F42" i="91"/>
  <c r="I30" i="91"/>
  <c r="J30" i="91" s="1"/>
  <c r="I32" i="91"/>
  <c r="J32" i="91" s="1"/>
  <c r="I34" i="91"/>
  <c r="J34" i="91" s="1"/>
  <c r="I36" i="91"/>
  <c r="J36" i="91" s="1"/>
  <c r="I38" i="91"/>
  <c r="J38" i="91" s="1"/>
  <c r="I40" i="91"/>
  <c r="J40" i="91" s="1"/>
  <c r="I42" i="91"/>
  <c r="J42" i="91" s="1"/>
  <c r="F31" i="91"/>
  <c r="F41" i="91"/>
  <c r="F29" i="91"/>
  <c r="F33" i="91"/>
  <c r="F30" i="90"/>
  <c r="F32" i="90"/>
  <c r="F34" i="90"/>
  <c r="F36" i="90"/>
  <c r="F38" i="90"/>
  <c r="F40" i="90"/>
  <c r="K43" i="90"/>
  <c r="B24" i="90" s="1"/>
  <c r="K43" i="89"/>
  <c r="B24" i="89" s="1"/>
  <c r="F30" i="89"/>
  <c r="F32" i="89"/>
  <c r="F34" i="89"/>
  <c r="F36" i="89"/>
  <c r="F38" i="89"/>
  <c r="F40" i="89"/>
  <c r="K43" i="88"/>
  <c r="B24" i="88" s="1"/>
  <c r="I29" i="88"/>
  <c r="J29" i="88" s="1"/>
  <c r="I30" i="88"/>
  <c r="J30" i="88" s="1"/>
  <c r="I32" i="88"/>
  <c r="J32" i="88" s="1"/>
  <c r="I34" i="88"/>
  <c r="J34" i="88" s="1"/>
  <c r="I36" i="88"/>
  <c r="J36" i="88" s="1"/>
  <c r="I38" i="88"/>
  <c r="J38" i="88" s="1"/>
  <c r="I40" i="88"/>
  <c r="J40" i="88" s="1"/>
  <c r="K43" i="87"/>
  <c r="B24" i="87" s="1"/>
  <c r="I30" i="87"/>
  <c r="J30" i="87" s="1"/>
  <c r="I36" i="87"/>
  <c r="J36" i="87" s="1"/>
  <c r="I40" i="87"/>
  <c r="J40" i="87" s="1"/>
  <c r="I34" i="87"/>
  <c r="J34" i="87" s="1"/>
  <c r="I42" i="87"/>
  <c r="J42" i="87" s="1"/>
  <c r="I38" i="87"/>
  <c r="J38" i="87" s="1"/>
  <c r="B22" i="86"/>
  <c r="B24" i="86" s="1"/>
  <c r="B20" i="85"/>
  <c r="B20" i="84"/>
  <c r="B22" i="83"/>
  <c r="B24" i="83" s="1"/>
  <c r="B20" i="82"/>
  <c r="B22" i="81"/>
  <c r="B24" i="81" s="1"/>
  <c r="B20" i="80"/>
  <c r="B22" i="79"/>
  <c r="B24" i="79" s="1"/>
  <c r="B22" i="78"/>
  <c r="B24" i="78" s="1"/>
  <c r="L35" i="95" l="1"/>
  <c r="L33" i="95"/>
  <c r="B24" i="95"/>
  <c r="L31" i="95"/>
  <c r="L36" i="95"/>
  <c r="L30" i="94"/>
  <c r="L30" i="95"/>
  <c r="L41" i="95"/>
  <c r="L38" i="94"/>
  <c r="L42" i="95"/>
  <c r="L29" i="94"/>
  <c r="L40" i="94"/>
  <c r="L38" i="95"/>
  <c r="L42" i="94"/>
  <c r="L33" i="94"/>
  <c r="L29" i="95"/>
  <c r="L34" i="94"/>
  <c r="L34" i="95"/>
  <c r="L39" i="95"/>
  <c r="L32" i="95"/>
  <c r="L37" i="95"/>
  <c r="L35" i="94"/>
  <c r="L31" i="94"/>
  <c r="L32" i="94"/>
  <c r="L39" i="94"/>
  <c r="L36" i="94"/>
  <c r="L36" i="93"/>
  <c r="L41" i="94"/>
  <c r="L37" i="94"/>
  <c r="L29" i="93"/>
  <c r="L41" i="93"/>
  <c r="L35" i="92"/>
  <c r="L37" i="93"/>
  <c r="B24" i="93"/>
  <c r="L31" i="93"/>
  <c r="L32" i="92"/>
  <c r="L34" i="93"/>
  <c r="L35" i="93"/>
  <c r="L42" i="93"/>
  <c r="L40" i="93"/>
  <c r="L30" i="93"/>
  <c r="L39" i="93"/>
  <c r="L38" i="93"/>
  <c r="L33" i="92"/>
  <c r="L33" i="93"/>
  <c r="L37" i="92"/>
  <c r="L38" i="92"/>
  <c r="L30" i="92"/>
  <c r="L40" i="92"/>
  <c r="L39" i="90"/>
  <c r="L42" i="92"/>
  <c r="L34" i="92"/>
  <c r="L39" i="92"/>
  <c r="L36" i="92"/>
  <c r="L41" i="92"/>
  <c r="L31" i="92"/>
  <c r="B24" i="91"/>
  <c r="L36" i="91"/>
  <c r="L32" i="91"/>
  <c r="L37" i="91"/>
  <c r="L30" i="91"/>
  <c r="L42" i="91"/>
  <c r="L29" i="91"/>
  <c r="L40" i="91"/>
  <c r="L38" i="88"/>
  <c r="L41" i="91"/>
  <c r="L29" i="92"/>
  <c r="L31" i="91"/>
  <c r="L35" i="91"/>
  <c r="L34" i="91"/>
  <c r="L38" i="91"/>
  <c r="L33" i="91"/>
  <c r="L35" i="90"/>
  <c r="L34" i="90"/>
  <c r="L30" i="90"/>
  <c r="L29" i="90"/>
  <c r="L30" i="89"/>
  <c r="L32" i="90"/>
  <c r="L41" i="90"/>
  <c r="L35" i="89"/>
  <c r="L36" i="90"/>
  <c r="L39" i="89"/>
  <c r="L37" i="90"/>
  <c r="L31" i="89"/>
  <c r="L40" i="89"/>
  <c r="L38" i="89"/>
  <c r="L37" i="89"/>
  <c r="L42" i="89"/>
  <c r="L33" i="90"/>
  <c r="L34" i="89"/>
  <c r="L32" i="89"/>
  <c r="L42" i="90"/>
  <c r="L33" i="89"/>
  <c r="L40" i="90"/>
  <c r="L41" i="89"/>
  <c r="L29" i="89"/>
  <c r="L36" i="89"/>
  <c r="L38" i="90"/>
  <c r="L31" i="90"/>
  <c r="L33" i="87"/>
  <c r="L37" i="88"/>
  <c r="L34" i="88"/>
  <c r="L41" i="88"/>
  <c r="L29" i="88"/>
  <c r="L35" i="88"/>
  <c r="L36" i="88"/>
  <c r="L33" i="88"/>
  <c r="L39" i="88"/>
  <c r="L30" i="88"/>
  <c r="L40" i="88"/>
  <c r="L32" i="88"/>
  <c r="L42" i="88"/>
  <c r="L31" i="88"/>
  <c r="L38" i="87"/>
  <c r="L34" i="87"/>
  <c r="L40" i="87"/>
  <c r="L42" i="87"/>
  <c r="L29" i="87"/>
  <c r="L39" i="87"/>
  <c r="L36" i="87"/>
  <c r="L35" i="87"/>
  <c r="L30" i="87"/>
  <c r="L32" i="87"/>
  <c r="L41" i="87"/>
  <c r="L37" i="87"/>
  <c r="L31" i="87"/>
  <c r="B25" i="86"/>
  <c r="B27" i="86" s="1"/>
  <c r="B28" i="86" s="1"/>
  <c r="B7" i="86" s="1"/>
  <c r="B25" i="85"/>
  <c r="B27" i="85" s="1"/>
  <c r="B22" i="85"/>
  <c r="B24" i="85" s="1"/>
  <c r="B25" i="84"/>
  <c r="B27" i="84" s="1"/>
  <c r="B22" i="84"/>
  <c r="B24" i="84" s="1"/>
  <c r="B25" i="83"/>
  <c r="B27" i="83" s="1"/>
  <c r="B28" i="83"/>
  <c r="B7" i="83" s="1"/>
  <c r="B22" i="82"/>
  <c r="B24" i="82" s="1"/>
  <c r="B25" i="82"/>
  <c r="B27" i="82" s="1"/>
  <c r="B25" i="81"/>
  <c r="B27" i="81" s="1"/>
  <c r="B28" i="81" s="1"/>
  <c r="B7" i="81" s="1"/>
  <c r="B22" i="80"/>
  <c r="B24" i="80" s="1"/>
  <c r="B25" i="79"/>
  <c r="B27" i="79" s="1"/>
  <c r="B28" i="79" s="1"/>
  <c r="B7" i="79" s="1"/>
  <c r="B25" i="78"/>
  <c r="B27" i="78" s="1"/>
  <c r="B28" i="78" s="1"/>
  <c r="B7" i="78" s="1"/>
  <c r="L43" i="95" l="1"/>
  <c r="B26" i="95" s="1"/>
  <c r="B45" i="95" s="1"/>
  <c r="B7" i="95" s="1"/>
  <c r="L43" i="94"/>
  <c r="B26" i="94" s="1"/>
  <c r="B45" i="94" s="1"/>
  <c r="B7" i="94" s="1"/>
  <c r="L43" i="93"/>
  <c r="B26" i="93" s="1"/>
  <c r="B45" i="93" s="1"/>
  <c r="B7" i="93" s="1"/>
  <c r="L43" i="92"/>
  <c r="B26" i="92" s="1"/>
  <c r="B45" i="92" s="1"/>
  <c r="L43" i="91"/>
  <c r="B26" i="91" s="1"/>
  <c r="B45" i="91" s="1"/>
  <c r="B7" i="91" s="1"/>
  <c r="L43" i="90"/>
  <c r="B26" i="90" s="1"/>
  <c r="B45" i="90" s="1"/>
  <c r="L43" i="89"/>
  <c r="B26" i="89" s="1"/>
  <c r="B45" i="89" s="1"/>
  <c r="B7" i="89" s="1"/>
  <c r="L43" i="88"/>
  <c r="B26" i="88" s="1"/>
  <c r="B45" i="88" s="1"/>
  <c r="B7" i="88" s="1"/>
  <c r="L43" i="87"/>
  <c r="B26" i="87" s="1"/>
  <c r="B45" i="87" s="1"/>
  <c r="B7" i="87" s="1"/>
  <c r="B28" i="85"/>
  <c r="B7" i="85" s="1"/>
  <c r="B28" i="84"/>
  <c r="B7" i="84" s="1"/>
  <c r="B28" i="82"/>
  <c r="B7" i="82" s="1"/>
  <c r="B25" i="80"/>
  <c r="B27" i="80" s="1"/>
  <c r="B28" i="80" s="1"/>
  <c r="B7" i="80" s="1"/>
  <c r="B7" i="92" l="1"/>
  <c r="B7" i="90"/>
  <c r="B15" i="50" l="1"/>
  <c r="D2" i="72"/>
  <c r="D3" i="72"/>
  <c r="D4" i="72"/>
  <c r="D5" i="72"/>
  <c r="D6" i="72"/>
  <c r="D7" i="72"/>
  <c r="D8" i="72"/>
  <c r="D9" i="72"/>
  <c r="D10" i="72"/>
  <c r="D11" i="72"/>
  <c r="D12" i="72"/>
  <c r="D13" i="72"/>
  <c r="D14" i="72"/>
  <c r="D15" i="72"/>
  <c r="D16" i="72"/>
  <c r="D17" i="72"/>
  <c r="D18" i="72"/>
  <c r="D19" i="72"/>
  <c r="D20" i="72"/>
  <c r="D21" i="72"/>
  <c r="D22" i="72"/>
  <c r="D23" i="72"/>
  <c r="D24" i="72"/>
  <c r="D25" i="72"/>
  <c r="D26" i="72"/>
  <c r="D27" i="72"/>
  <c r="D28" i="72"/>
  <c r="D29" i="72"/>
  <c r="D30" i="72"/>
  <c r="D31" i="72"/>
  <c r="D32" i="72"/>
  <c r="D33" i="72"/>
  <c r="D34" i="72"/>
  <c r="D35" i="72"/>
  <c r="D36" i="72"/>
  <c r="D37" i="72"/>
  <c r="D38" i="72"/>
  <c r="D39" i="72"/>
  <c r="D40" i="72"/>
  <c r="D41" i="72"/>
  <c r="D42" i="72"/>
  <c r="D43" i="72"/>
  <c r="D44" i="72"/>
  <c r="D45" i="72"/>
  <c r="D46" i="72"/>
  <c r="D47" i="72"/>
  <c r="D48" i="72"/>
  <c r="D49" i="72"/>
  <c r="D50" i="72"/>
  <c r="D51" i="72"/>
  <c r="D52" i="72"/>
  <c r="D53" i="72"/>
  <c r="D54" i="72"/>
  <c r="D55" i="72"/>
  <c r="D56" i="72"/>
  <c r="D57" i="72"/>
  <c r="D58" i="72"/>
  <c r="D59" i="72"/>
  <c r="D60" i="72"/>
  <c r="D61" i="72"/>
  <c r="D62" i="72"/>
  <c r="D63" i="72"/>
  <c r="D64" i="72"/>
  <c r="D65" i="72"/>
  <c r="D66" i="72"/>
  <c r="D67" i="72"/>
  <c r="D68" i="72"/>
  <c r="D69" i="72"/>
  <c r="D70" i="72"/>
  <c r="D71" i="72"/>
  <c r="D72" i="72"/>
  <c r="D73" i="72"/>
  <c r="D74" i="72"/>
  <c r="D75" i="72"/>
  <c r="D76" i="72"/>
  <c r="D77" i="72"/>
  <c r="D78" i="72"/>
  <c r="D79" i="72"/>
  <c r="D80" i="72"/>
  <c r="D81" i="72"/>
  <c r="D82" i="72"/>
  <c r="D83" i="72"/>
  <c r="D84" i="72"/>
  <c r="D85" i="72"/>
  <c r="D86" i="72"/>
  <c r="D87" i="72"/>
  <c r="D88" i="72"/>
  <c r="D89" i="72"/>
  <c r="D90" i="72"/>
  <c r="D91" i="72"/>
  <c r="D92" i="72"/>
  <c r="D93" i="72"/>
  <c r="D94" i="72"/>
  <c r="D95" i="72"/>
  <c r="D96" i="72"/>
  <c r="D97" i="72"/>
  <c r="D98" i="72"/>
  <c r="D99" i="72"/>
  <c r="D100" i="72"/>
  <c r="D101" i="72"/>
  <c r="D102" i="72"/>
  <c r="D103" i="72"/>
  <c r="D104" i="72"/>
  <c r="D105" i="72"/>
  <c r="D106" i="72"/>
  <c r="D107" i="72"/>
  <c r="D108" i="72"/>
  <c r="D109" i="72"/>
  <c r="D110" i="72"/>
  <c r="D111" i="72"/>
  <c r="D112" i="72"/>
  <c r="D113" i="72"/>
  <c r="D114" i="72"/>
  <c r="D115" i="72"/>
  <c r="D116" i="72"/>
  <c r="D117" i="72"/>
  <c r="D118" i="72"/>
  <c r="D119" i="72"/>
  <c r="D120" i="72"/>
  <c r="D121" i="72"/>
  <c r="D122" i="72"/>
  <c r="D123" i="72"/>
  <c r="D124" i="72"/>
  <c r="D125" i="72"/>
  <c r="D126" i="72"/>
  <c r="D127" i="72"/>
  <c r="D128" i="72"/>
  <c r="D129" i="72"/>
  <c r="D130" i="72"/>
  <c r="D131" i="72"/>
  <c r="D132" i="72"/>
  <c r="D133" i="72"/>
  <c r="D134" i="72"/>
  <c r="D135" i="72"/>
  <c r="D136" i="72"/>
  <c r="D137" i="72"/>
  <c r="D138" i="72"/>
  <c r="D139" i="72"/>
  <c r="D140" i="72"/>
  <c r="D141" i="72"/>
  <c r="D142" i="72"/>
  <c r="D143" i="72"/>
  <c r="D144" i="72"/>
  <c r="D145" i="72"/>
  <c r="D146" i="72"/>
  <c r="D147" i="72"/>
  <c r="D148" i="72"/>
  <c r="D149" i="72"/>
  <c r="D150" i="72"/>
  <c r="D151" i="72"/>
  <c r="D152" i="72"/>
  <c r="D153" i="72"/>
  <c r="D154" i="72"/>
  <c r="D155" i="72"/>
  <c r="D156" i="72"/>
  <c r="D157" i="72"/>
  <c r="D158" i="72"/>
  <c r="D159" i="72"/>
  <c r="D160" i="72"/>
  <c r="D161" i="72"/>
  <c r="D162" i="72"/>
  <c r="D163" i="72"/>
  <c r="D164" i="72"/>
  <c r="D165" i="72"/>
  <c r="D166" i="72"/>
  <c r="D167" i="72"/>
  <c r="D168" i="72"/>
  <c r="D169" i="72"/>
  <c r="D170" i="72"/>
  <c r="D171" i="72"/>
  <c r="D172" i="72"/>
  <c r="D173" i="72"/>
  <c r="D174" i="72"/>
  <c r="D175" i="72"/>
  <c r="D176" i="72"/>
  <c r="D177" i="72"/>
  <c r="D178" i="72"/>
  <c r="D179" i="72"/>
  <c r="D180" i="72"/>
  <c r="D181" i="72"/>
  <c r="D182" i="72"/>
  <c r="D183" i="72"/>
  <c r="D184" i="72"/>
  <c r="D185" i="72"/>
  <c r="D186" i="72"/>
  <c r="D187" i="72"/>
  <c r="D188" i="72"/>
  <c r="D189" i="72"/>
  <c r="D190" i="72"/>
  <c r="D191" i="72"/>
  <c r="D192" i="72"/>
  <c r="D193" i="72"/>
  <c r="D194" i="72"/>
  <c r="D195" i="72"/>
  <c r="D196" i="72"/>
  <c r="D197" i="72"/>
  <c r="D198" i="72"/>
  <c r="D199" i="72"/>
  <c r="D200" i="72"/>
  <c r="D201" i="72"/>
  <c r="D202" i="72"/>
  <c r="D203" i="72"/>
  <c r="D204" i="72"/>
  <c r="D205" i="72"/>
  <c r="D206" i="72"/>
  <c r="D207" i="72"/>
  <c r="D208" i="72"/>
  <c r="D209" i="72"/>
  <c r="D210" i="72"/>
  <c r="D211" i="72"/>
  <c r="D212" i="72"/>
  <c r="D213" i="72"/>
  <c r="D214" i="72"/>
  <c r="D215" i="72"/>
  <c r="D216" i="72"/>
  <c r="D217" i="72"/>
  <c r="D218" i="72"/>
  <c r="D219" i="72"/>
  <c r="D220" i="72"/>
  <c r="D221" i="72"/>
  <c r="D222" i="72"/>
  <c r="D223" i="72"/>
  <c r="D224" i="72"/>
  <c r="D225" i="72"/>
  <c r="D226" i="72"/>
  <c r="D227" i="72"/>
  <c r="D228" i="72"/>
  <c r="D229" i="72"/>
  <c r="D230" i="72"/>
  <c r="D231" i="72"/>
  <c r="D232" i="72"/>
  <c r="D233" i="72"/>
  <c r="D234" i="72"/>
  <c r="D235" i="72"/>
  <c r="D236" i="72"/>
  <c r="D237" i="72"/>
  <c r="D238" i="72"/>
  <c r="D239" i="72"/>
  <c r="D240" i="72"/>
  <c r="D241" i="72"/>
  <c r="D242" i="72"/>
  <c r="D243" i="72"/>
  <c r="D244" i="72"/>
  <c r="D245" i="72"/>
  <c r="D246" i="72"/>
  <c r="D247" i="72"/>
  <c r="D248" i="72"/>
  <c r="D249" i="72"/>
  <c r="D250" i="72"/>
  <c r="D251" i="72"/>
  <c r="D252" i="72"/>
  <c r="D253" i="72"/>
  <c r="D254" i="72"/>
  <c r="D255" i="72"/>
  <c r="D256" i="72"/>
  <c r="H29" i="22" l="1"/>
  <c r="B3" i="70" l="1"/>
  <c r="B4" i="70"/>
  <c r="B5" i="70"/>
  <c r="B6" i="70"/>
  <c r="B7" i="70"/>
  <c r="B8" i="70"/>
  <c r="B9" i="70"/>
  <c r="B10" i="70"/>
  <c r="B11" i="70"/>
  <c r="B12" i="70"/>
  <c r="B13" i="70"/>
  <c r="B14" i="70"/>
  <c r="B15" i="70"/>
  <c r="B16" i="70"/>
  <c r="B17" i="70"/>
  <c r="B18" i="70"/>
  <c r="B19" i="70"/>
  <c r="B20" i="70"/>
  <c r="B21" i="70"/>
  <c r="B22" i="70"/>
  <c r="B23" i="70"/>
  <c r="B24" i="70"/>
  <c r="B25" i="70"/>
  <c r="B26" i="70"/>
  <c r="B27" i="70"/>
  <c r="B28" i="70"/>
  <c r="B29" i="70"/>
  <c r="B30" i="70"/>
  <c r="B31" i="70"/>
  <c r="B32" i="70"/>
  <c r="B33" i="70"/>
  <c r="B34" i="70"/>
  <c r="B35" i="70"/>
  <c r="B36" i="70"/>
  <c r="B37" i="70"/>
  <c r="B38" i="70"/>
  <c r="B39" i="70"/>
  <c r="B40" i="70"/>
  <c r="B41" i="70"/>
  <c r="B42" i="70"/>
  <c r="B43" i="70"/>
  <c r="B44" i="70"/>
  <c r="B45" i="70"/>
  <c r="B46" i="70"/>
  <c r="B47" i="70"/>
  <c r="B48" i="70"/>
  <c r="B49" i="70"/>
  <c r="B50" i="70"/>
  <c r="B51" i="70"/>
  <c r="B52" i="70"/>
  <c r="B53" i="70"/>
  <c r="B54" i="70"/>
  <c r="B55" i="70"/>
  <c r="B56" i="70"/>
  <c r="B57" i="70"/>
  <c r="B58" i="70"/>
  <c r="B59" i="70"/>
  <c r="B60" i="70"/>
  <c r="B61" i="70"/>
  <c r="B62" i="70"/>
  <c r="B63" i="70"/>
  <c r="B64" i="70"/>
  <c r="B65" i="70"/>
  <c r="B66" i="70"/>
  <c r="B67" i="70"/>
  <c r="B68" i="70"/>
  <c r="B69" i="70"/>
  <c r="B70" i="70"/>
  <c r="B71" i="70"/>
  <c r="B72" i="70"/>
  <c r="B73" i="70"/>
  <c r="B74" i="70"/>
  <c r="B75" i="70"/>
  <c r="B76" i="70"/>
  <c r="B77" i="70"/>
  <c r="B78" i="70"/>
  <c r="B79" i="70"/>
  <c r="B80" i="70"/>
  <c r="B81" i="70"/>
  <c r="B82" i="70"/>
  <c r="B83" i="70"/>
  <c r="B84" i="70"/>
  <c r="B85" i="70"/>
  <c r="B86" i="70"/>
  <c r="B87" i="70"/>
  <c r="B88" i="70"/>
  <c r="B89" i="70"/>
  <c r="B90" i="70"/>
  <c r="B91" i="70"/>
  <c r="B92" i="70"/>
  <c r="B93" i="70"/>
  <c r="B94" i="70"/>
  <c r="B95" i="70"/>
  <c r="B96" i="70"/>
  <c r="B97" i="70"/>
  <c r="B98" i="70"/>
  <c r="B99" i="70"/>
  <c r="B100" i="70"/>
  <c r="B101" i="70"/>
  <c r="B102" i="70"/>
  <c r="B103" i="70"/>
  <c r="B104" i="70"/>
  <c r="B105" i="70"/>
  <c r="B106" i="70"/>
  <c r="B107" i="70"/>
  <c r="B108" i="70"/>
  <c r="B109" i="70"/>
  <c r="B110" i="70"/>
  <c r="B111" i="70"/>
  <c r="B112" i="70"/>
  <c r="B113" i="70"/>
  <c r="B114" i="70"/>
  <c r="B115" i="70"/>
  <c r="B116" i="70"/>
  <c r="B117" i="70"/>
  <c r="B118" i="70"/>
  <c r="B119" i="70"/>
  <c r="B120" i="70"/>
  <c r="B121" i="70"/>
  <c r="B122" i="70"/>
  <c r="B123" i="70"/>
  <c r="B124" i="70"/>
  <c r="B125" i="70"/>
  <c r="B126" i="70"/>
  <c r="B127" i="70"/>
  <c r="B128" i="70"/>
  <c r="B129" i="70"/>
  <c r="B130" i="70"/>
  <c r="B131" i="70"/>
  <c r="B132" i="70"/>
  <c r="B133" i="70"/>
  <c r="B134" i="70"/>
  <c r="B135" i="70"/>
  <c r="B136" i="70"/>
  <c r="B137" i="70"/>
  <c r="B138" i="70"/>
  <c r="B139" i="70"/>
  <c r="B140" i="70"/>
  <c r="B141" i="70"/>
  <c r="B142" i="70"/>
  <c r="B143" i="70"/>
  <c r="B144" i="70"/>
  <c r="B145" i="70"/>
  <c r="B146" i="70"/>
  <c r="B147" i="70"/>
  <c r="B148" i="70"/>
  <c r="B149" i="70"/>
  <c r="B150" i="70"/>
  <c r="B151" i="70"/>
  <c r="B152" i="70"/>
  <c r="B153" i="70"/>
  <c r="B154" i="70"/>
  <c r="B155" i="70"/>
  <c r="B156" i="70"/>
  <c r="B157" i="70"/>
  <c r="B158" i="70"/>
  <c r="B159" i="70"/>
  <c r="B160" i="70"/>
  <c r="B161" i="70"/>
  <c r="B162" i="70"/>
  <c r="B163" i="70"/>
  <c r="B164" i="70"/>
  <c r="B165" i="70"/>
  <c r="B166" i="70"/>
  <c r="B167" i="70"/>
  <c r="B168" i="70"/>
  <c r="B169" i="70"/>
  <c r="B170" i="70"/>
  <c r="B171" i="70"/>
  <c r="B172" i="70"/>
  <c r="B173" i="70"/>
  <c r="B174" i="70"/>
  <c r="B175" i="70"/>
  <c r="B176" i="70"/>
  <c r="B177" i="70"/>
  <c r="B178" i="70"/>
  <c r="B179" i="70"/>
  <c r="B180" i="70"/>
  <c r="B181" i="70"/>
  <c r="B182" i="70"/>
  <c r="B183" i="70"/>
  <c r="B184" i="70"/>
  <c r="B185" i="70"/>
  <c r="B186" i="70"/>
  <c r="B187" i="70"/>
  <c r="B188" i="70"/>
  <c r="B189" i="70"/>
  <c r="B190" i="70"/>
  <c r="B191" i="70"/>
  <c r="B192" i="70"/>
  <c r="B193" i="70"/>
  <c r="B194" i="70"/>
  <c r="B195" i="70"/>
  <c r="B196" i="70"/>
  <c r="B197" i="70"/>
  <c r="B198" i="70"/>
  <c r="B199" i="70"/>
  <c r="B200" i="70"/>
  <c r="B201" i="70"/>
  <c r="B202" i="70"/>
  <c r="B203" i="70"/>
  <c r="B204" i="70"/>
  <c r="B205" i="70"/>
  <c r="B206" i="70"/>
  <c r="B207" i="70"/>
  <c r="B208" i="70"/>
  <c r="B209" i="70"/>
  <c r="B210" i="70"/>
  <c r="B211" i="70"/>
  <c r="B212" i="70"/>
  <c r="B213" i="70"/>
  <c r="B214" i="70"/>
  <c r="B215" i="70"/>
  <c r="B216" i="70"/>
  <c r="B217" i="70"/>
  <c r="B218" i="70"/>
  <c r="B219" i="70"/>
  <c r="B220" i="70"/>
  <c r="B221" i="70"/>
  <c r="B222" i="70"/>
  <c r="B223" i="70"/>
  <c r="B224" i="70"/>
  <c r="B225" i="70"/>
  <c r="B226" i="70"/>
  <c r="B227" i="70"/>
  <c r="B228" i="70"/>
  <c r="B229" i="70"/>
  <c r="B230" i="70"/>
  <c r="B231" i="70"/>
  <c r="B232" i="70"/>
  <c r="B233" i="70"/>
  <c r="B234" i="70"/>
  <c r="B235" i="70"/>
  <c r="B236" i="70"/>
  <c r="B237" i="70"/>
  <c r="B238" i="70"/>
  <c r="B239" i="70"/>
  <c r="B240" i="70"/>
  <c r="B241" i="70"/>
  <c r="B242" i="70"/>
  <c r="B243" i="70"/>
  <c r="B244" i="70"/>
  <c r="B245" i="70"/>
  <c r="B246" i="70"/>
  <c r="B247" i="70"/>
  <c r="B248" i="70"/>
  <c r="B20" i="22"/>
  <c r="H2" i="71"/>
  <c r="E2" i="71" s="1"/>
  <c r="D2" i="71"/>
  <c r="D257" i="71"/>
  <c r="D256" i="71"/>
  <c r="D255" i="71"/>
  <c r="D254" i="71"/>
  <c r="D253" i="71"/>
  <c r="D252" i="71"/>
  <c r="D251" i="71"/>
  <c r="D250" i="71"/>
  <c r="D249" i="71"/>
  <c r="D248" i="71"/>
  <c r="D247" i="71"/>
  <c r="D246" i="71"/>
  <c r="D245" i="71"/>
  <c r="D244" i="71"/>
  <c r="D243" i="71"/>
  <c r="D242" i="71"/>
  <c r="D241" i="71"/>
  <c r="D240" i="71"/>
  <c r="D239" i="71"/>
  <c r="D238" i="71"/>
  <c r="D237" i="71"/>
  <c r="D236" i="71"/>
  <c r="D235" i="71"/>
  <c r="D234" i="71"/>
  <c r="D233" i="71"/>
  <c r="D232" i="71"/>
  <c r="D231" i="71"/>
  <c r="D230" i="71"/>
  <c r="D229" i="71"/>
  <c r="D228" i="71"/>
  <c r="D227" i="71"/>
  <c r="D226" i="71"/>
  <c r="D225" i="71"/>
  <c r="D224" i="71"/>
  <c r="D223" i="71"/>
  <c r="D222" i="71"/>
  <c r="D221" i="71"/>
  <c r="D220" i="71"/>
  <c r="D219" i="71"/>
  <c r="D218" i="71"/>
  <c r="D217" i="71"/>
  <c r="D216" i="71"/>
  <c r="D215" i="71"/>
  <c r="D214" i="71"/>
  <c r="D213" i="71"/>
  <c r="D212" i="71"/>
  <c r="D211" i="71"/>
  <c r="D210" i="71"/>
  <c r="D209" i="71"/>
  <c r="D208" i="71"/>
  <c r="D207" i="71"/>
  <c r="D206" i="71"/>
  <c r="D205" i="71"/>
  <c r="D204" i="71"/>
  <c r="D203" i="71"/>
  <c r="D202" i="71"/>
  <c r="D201" i="71"/>
  <c r="D200" i="71"/>
  <c r="D199" i="71"/>
  <c r="D198" i="71"/>
  <c r="D197" i="71"/>
  <c r="D196" i="71"/>
  <c r="D195" i="71"/>
  <c r="D194" i="71"/>
  <c r="D193" i="71"/>
  <c r="D192" i="71"/>
  <c r="D191" i="71"/>
  <c r="D190" i="71"/>
  <c r="D189" i="71"/>
  <c r="D188" i="71"/>
  <c r="D187" i="71"/>
  <c r="D186" i="71"/>
  <c r="D185" i="71"/>
  <c r="D184" i="71"/>
  <c r="D183" i="71"/>
  <c r="D182" i="71"/>
  <c r="D181" i="71"/>
  <c r="D180" i="71"/>
  <c r="D179" i="71"/>
  <c r="D178" i="71"/>
  <c r="D177" i="71"/>
  <c r="D176" i="71"/>
  <c r="D175" i="71"/>
  <c r="D174" i="71"/>
  <c r="D173" i="71"/>
  <c r="D172" i="71"/>
  <c r="D171" i="71"/>
  <c r="D170" i="71"/>
  <c r="D169" i="71"/>
  <c r="D168" i="71"/>
  <c r="D167" i="71"/>
  <c r="D166" i="71"/>
  <c r="D165" i="71"/>
  <c r="D164" i="71"/>
  <c r="D163" i="71"/>
  <c r="D162" i="71"/>
  <c r="D161" i="71"/>
  <c r="D160" i="71"/>
  <c r="D159" i="71"/>
  <c r="D158" i="71"/>
  <c r="D157" i="71"/>
  <c r="D156" i="71"/>
  <c r="D155" i="71"/>
  <c r="D154" i="71"/>
  <c r="D153" i="71"/>
  <c r="D152" i="71"/>
  <c r="D151" i="71"/>
  <c r="D150" i="71"/>
  <c r="D149" i="71"/>
  <c r="D148" i="71"/>
  <c r="D147" i="71"/>
  <c r="D146" i="71"/>
  <c r="D145" i="71"/>
  <c r="D144" i="71"/>
  <c r="D143" i="71"/>
  <c r="D142" i="71"/>
  <c r="D141" i="71"/>
  <c r="D140" i="71"/>
  <c r="D139" i="71"/>
  <c r="D138" i="71"/>
  <c r="D137" i="71"/>
  <c r="D136" i="71"/>
  <c r="D135" i="71"/>
  <c r="D134" i="71"/>
  <c r="D133" i="71"/>
  <c r="D132" i="71"/>
  <c r="D131" i="71"/>
  <c r="D130" i="71"/>
  <c r="D129" i="71"/>
  <c r="D128" i="71"/>
  <c r="D127" i="71"/>
  <c r="D126" i="71"/>
  <c r="D125" i="71"/>
  <c r="D124" i="71"/>
  <c r="D123" i="71"/>
  <c r="D122" i="71"/>
  <c r="D121" i="71"/>
  <c r="D120" i="71"/>
  <c r="D119" i="71"/>
  <c r="D118" i="71"/>
  <c r="D117" i="71"/>
  <c r="D116" i="71"/>
  <c r="D115" i="71"/>
  <c r="D114" i="71"/>
  <c r="D113" i="71"/>
  <c r="D112" i="71"/>
  <c r="D111" i="71"/>
  <c r="D110" i="71"/>
  <c r="D109" i="71"/>
  <c r="D108" i="71"/>
  <c r="D107" i="71"/>
  <c r="D106" i="71"/>
  <c r="D105" i="71"/>
  <c r="D104" i="71"/>
  <c r="D103" i="71"/>
  <c r="D102" i="71"/>
  <c r="D101" i="71"/>
  <c r="D100" i="71"/>
  <c r="D99" i="71"/>
  <c r="D98" i="71"/>
  <c r="D97" i="71"/>
  <c r="D96" i="71"/>
  <c r="D95" i="71"/>
  <c r="D94" i="71"/>
  <c r="D93" i="71"/>
  <c r="D92" i="71"/>
  <c r="D91" i="71"/>
  <c r="D90" i="71"/>
  <c r="D89" i="71"/>
  <c r="D88" i="71"/>
  <c r="D87" i="71"/>
  <c r="D86" i="71"/>
  <c r="D85" i="71"/>
  <c r="D84" i="71"/>
  <c r="D83" i="71"/>
  <c r="D82" i="71"/>
  <c r="D81" i="71"/>
  <c r="D80" i="71"/>
  <c r="D79" i="71"/>
  <c r="D78" i="71"/>
  <c r="D77" i="71"/>
  <c r="D76" i="71"/>
  <c r="D75" i="71"/>
  <c r="D74" i="71"/>
  <c r="D73" i="71"/>
  <c r="D72" i="71"/>
  <c r="D71" i="71"/>
  <c r="D70" i="71"/>
  <c r="D69" i="71"/>
  <c r="D68" i="71"/>
  <c r="D67" i="71"/>
  <c r="D66" i="71"/>
  <c r="D65" i="71"/>
  <c r="D64" i="71"/>
  <c r="D63" i="71"/>
  <c r="D62" i="71"/>
  <c r="D61" i="71"/>
  <c r="D60" i="71"/>
  <c r="D59" i="71"/>
  <c r="D58" i="71"/>
  <c r="D57" i="71"/>
  <c r="D56" i="71"/>
  <c r="D55" i="71"/>
  <c r="D54" i="71"/>
  <c r="D53" i="71"/>
  <c r="D52" i="71"/>
  <c r="D51" i="71"/>
  <c r="D50" i="71"/>
  <c r="D49" i="71"/>
  <c r="D48" i="71"/>
  <c r="D47" i="71"/>
  <c r="D46" i="71"/>
  <c r="D45" i="71"/>
  <c r="D44" i="71"/>
  <c r="D43" i="71"/>
  <c r="D42" i="71"/>
  <c r="D41" i="71"/>
  <c r="D40" i="71"/>
  <c r="D39" i="71"/>
  <c r="D38" i="71"/>
  <c r="D37" i="71"/>
  <c r="D36" i="71"/>
  <c r="D35" i="71"/>
  <c r="D34" i="71"/>
  <c r="D33" i="71"/>
  <c r="D32" i="71"/>
  <c r="D31" i="71"/>
  <c r="D30" i="71"/>
  <c r="D29" i="71"/>
  <c r="D28" i="71"/>
  <c r="D27" i="71"/>
  <c r="D26" i="71"/>
  <c r="D25" i="71"/>
  <c r="D24" i="71"/>
  <c r="D23" i="71"/>
  <c r="D22" i="71"/>
  <c r="D21" i="71"/>
  <c r="D20" i="71"/>
  <c r="D19" i="71"/>
  <c r="D18" i="71"/>
  <c r="D17" i="71"/>
  <c r="D16" i="71"/>
  <c r="D15" i="71"/>
  <c r="D14" i="71"/>
  <c r="D13" i="71"/>
  <c r="D12" i="71"/>
  <c r="D11" i="71"/>
  <c r="D10" i="71"/>
  <c r="D9" i="71"/>
  <c r="D8" i="71"/>
  <c r="D7" i="71"/>
  <c r="D6" i="71"/>
  <c r="D5" i="71"/>
  <c r="D4" i="71"/>
  <c r="D3" i="71"/>
  <c r="B40" i="2" l="1"/>
  <c r="B24" i="50"/>
  <c r="O34" i="86" s="1"/>
  <c r="O36" i="86" s="1"/>
  <c r="B9" i="69"/>
  <c r="B11" i="2"/>
  <c r="O11" i="94" l="1"/>
  <c r="O13" i="94" s="1"/>
  <c r="O11" i="95"/>
  <c r="O13" i="95" s="1"/>
  <c r="O11" i="92"/>
  <c r="O13" i="92" s="1"/>
  <c r="O11" i="93"/>
  <c r="O13" i="93" s="1"/>
  <c r="O11" i="90"/>
  <c r="O13" i="90" s="1"/>
  <c r="O11" i="91"/>
  <c r="O13" i="91" s="1"/>
  <c r="O11" i="88"/>
  <c r="O13" i="88" s="1"/>
  <c r="O11" i="89"/>
  <c r="O13" i="89" s="1"/>
  <c r="O11" i="22"/>
  <c r="O13" i="22" s="1"/>
  <c r="O11" i="87"/>
  <c r="O13" i="87" s="1"/>
  <c r="O34" i="84"/>
  <c r="O36" i="84" s="1"/>
  <c r="O34" i="85"/>
  <c r="O36" i="85" s="1"/>
  <c r="O34" i="82"/>
  <c r="O36" i="82" s="1"/>
  <c r="O34" i="83"/>
  <c r="O36" i="83" s="1"/>
  <c r="O34" i="80"/>
  <c r="O36" i="80" s="1"/>
  <c r="O34" i="81"/>
  <c r="O36" i="81" s="1"/>
  <c r="O34" i="78"/>
  <c r="O36" i="78" s="1"/>
  <c r="O34" i="79"/>
  <c r="O36" i="79" s="1"/>
  <c r="B9" i="50"/>
  <c r="O11" i="86" s="1"/>
  <c r="O15" i="86" l="1"/>
  <c r="O16" i="86"/>
  <c r="O11" i="84"/>
  <c r="O16" i="84" s="1"/>
  <c r="O11" i="85"/>
  <c r="O11" i="82"/>
  <c r="O16" i="82" s="1"/>
  <c r="O11" i="83"/>
  <c r="O11" i="80"/>
  <c r="O16" i="80" s="1"/>
  <c r="O11" i="81"/>
  <c r="O11" i="78"/>
  <c r="O16" i="78" s="1"/>
  <c r="O11" i="79"/>
  <c r="K42" i="22"/>
  <c r="E34" i="69" s="1"/>
  <c r="K41" i="22"/>
  <c r="E33" i="69" s="1"/>
  <c r="K40" i="22"/>
  <c r="E32" i="69" s="1"/>
  <c r="K39" i="22"/>
  <c r="E31" i="69" s="1"/>
  <c r="K38" i="22"/>
  <c r="E30" i="69" s="1"/>
  <c r="K37" i="22"/>
  <c r="E29" i="69" s="1"/>
  <c r="K36" i="22"/>
  <c r="E28" i="69" s="1"/>
  <c r="K35" i="22"/>
  <c r="E27" i="69" s="1"/>
  <c r="K34" i="22"/>
  <c r="E26" i="69" s="1"/>
  <c r="K33" i="22"/>
  <c r="E25" i="69" s="1"/>
  <c r="K32" i="22"/>
  <c r="E24" i="69" s="1"/>
  <c r="K31" i="22"/>
  <c r="E23" i="69" s="1"/>
  <c r="K30" i="22"/>
  <c r="E22" i="69" s="1"/>
  <c r="K29" i="22"/>
  <c r="E21" i="69" s="1"/>
  <c r="H4" i="71"/>
  <c r="H10" i="71"/>
  <c r="G43" i="22"/>
  <c r="E43" i="22"/>
  <c r="H42" i="22"/>
  <c r="H41" i="22"/>
  <c r="H40" i="22"/>
  <c r="H39" i="22"/>
  <c r="H38" i="22"/>
  <c r="H37" i="22"/>
  <c r="H36" i="22"/>
  <c r="H35" i="22"/>
  <c r="H34" i="22"/>
  <c r="H33" i="22"/>
  <c r="H32" i="22"/>
  <c r="H31" i="22"/>
  <c r="H30" i="22"/>
  <c r="P250" i="70"/>
  <c r="O250" i="70"/>
  <c r="N250" i="70"/>
  <c r="M250" i="70"/>
  <c r="L250" i="70"/>
  <c r="K250" i="70"/>
  <c r="J250" i="70"/>
  <c r="I250" i="70"/>
  <c r="H250" i="70"/>
  <c r="G250" i="70"/>
  <c r="F250" i="70"/>
  <c r="E250" i="70"/>
  <c r="D250" i="70"/>
  <c r="C250" i="70"/>
  <c r="Q249" i="70"/>
  <c r="AD249" i="70" s="1"/>
  <c r="Q248" i="70"/>
  <c r="T248" i="70" s="1"/>
  <c r="Q247" i="70"/>
  <c r="AB247" i="70" s="1"/>
  <c r="Q246" i="70"/>
  <c r="AE246" i="70" s="1"/>
  <c r="Q245" i="70"/>
  <c r="Z245" i="70" s="1"/>
  <c r="Q244" i="70"/>
  <c r="AB244" i="70" s="1"/>
  <c r="Q243" i="70"/>
  <c r="Q242" i="70"/>
  <c r="AC242" i="70" s="1"/>
  <c r="Q241" i="70"/>
  <c r="Z241" i="70" s="1"/>
  <c r="Q240" i="70"/>
  <c r="AB240" i="70" s="1"/>
  <c r="Q239" i="70"/>
  <c r="T239" i="70" s="1"/>
  <c r="Q238" i="70"/>
  <c r="W238" i="70" s="1"/>
  <c r="Q237" i="70"/>
  <c r="X237" i="70" s="1"/>
  <c r="Q236" i="70"/>
  <c r="T236" i="70" s="1"/>
  <c r="Q235" i="70"/>
  <c r="Z235" i="70" s="1"/>
  <c r="Q234" i="70"/>
  <c r="R234" i="70" s="1"/>
  <c r="Q233" i="70"/>
  <c r="V233" i="70" s="1"/>
  <c r="Q232" i="70"/>
  <c r="AE232" i="70" s="1"/>
  <c r="Q231" i="70"/>
  <c r="AA231" i="70" s="1"/>
  <c r="Q230" i="70"/>
  <c r="AB230" i="70" s="1"/>
  <c r="Q229" i="70"/>
  <c r="W229" i="70" s="1"/>
  <c r="Q228" i="70"/>
  <c r="AC228" i="70" s="1"/>
  <c r="Q227" i="70"/>
  <c r="S227" i="70" s="1"/>
  <c r="Q226" i="70"/>
  <c r="Y226" i="70" s="1"/>
  <c r="Q225" i="70"/>
  <c r="AA225" i="70" s="1"/>
  <c r="Q224" i="70"/>
  <c r="AD224" i="70" s="1"/>
  <c r="Q223" i="70"/>
  <c r="AC223" i="70" s="1"/>
  <c r="Q222" i="70"/>
  <c r="R222" i="70" s="1"/>
  <c r="Q221" i="70"/>
  <c r="R221" i="70" s="1"/>
  <c r="Q220" i="70"/>
  <c r="Q219" i="70"/>
  <c r="U219" i="70" s="1"/>
  <c r="Q218" i="70"/>
  <c r="AD218" i="70" s="1"/>
  <c r="Q217" i="70"/>
  <c r="R217" i="70" s="1"/>
  <c r="Q216" i="70"/>
  <c r="Q215" i="70"/>
  <c r="Y215" i="70" s="1"/>
  <c r="Q214" i="70"/>
  <c r="AC214" i="70" s="1"/>
  <c r="Q213" i="70"/>
  <c r="W213" i="70" s="1"/>
  <c r="Q212" i="70"/>
  <c r="Y212" i="70" s="1"/>
  <c r="Q211" i="70"/>
  <c r="AC211" i="70" s="1"/>
  <c r="Q210" i="70"/>
  <c r="AE210" i="70" s="1"/>
  <c r="Q209" i="70"/>
  <c r="AE209" i="70" s="1"/>
  <c r="Q208" i="70"/>
  <c r="Q207" i="70"/>
  <c r="U207" i="70" s="1"/>
  <c r="Q206" i="70"/>
  <c r="W206" i="70" s="1"/>
  <c r="Q205" i="70"/>
  <c r="R205" i="70" s="1"/>
  <c r="Q204" i="70"/>
  <c r="Q203" i="70"/>
  <c r="Y203" i="70" s="1"/>
  <c r="Q202" i="70"/>
  <c r="V202" i="70" s="1"/>
  <c r="Q201" i="70"/>
  <c r="Q200" i="70"/>
  <c r="Q199" i="70"/>
  <c r="U199" i="70" s="1"/>
  <c r="Q198" i="70"/>
  <c r="AA198" i="70" s="1"/>
  <c r="Q197" i="70"/>
  <c r="R197" i="70" s="1"/>
  <c r="Q196" i="70"/>
  <c r="Y196" i="70" s="1"/>
  <c r="Q195" i="70"/>
  <c r="Q194" i="70"/>
  <c r="Q193" i="70"/>
  <c r="AD193" i="70" s="1"/>
  <c r="Q192" i="70"/>
  <c r="U192" i="70" s="1"/>
  <c r="Q191" i="70"/>
  <c r="AE191" i="70" s="1"/>
  <c r="Q190" i="70"/>
  <c r="AE190" i="70" s="1"/>
  <c r="Q189" i="70"/>
  <c r="S189" i="70" s="1"/>
  <c r="Q188" i="70"/>
  <c r="R188" i="70" s="1"/>
  <c r="Q187" i="70"/>
  <c r="Y187" i="70" s="1"/>
  <c r="Q186" i="70"/>
  <c r="AE186" i="70" s="1"/>
  <c r="Q185" i="70"/>
  <c r="S185" i="70" s="1"/>
  <c r="Q184" i="70"/>
  <c r="X184" i="70" s="1"/>
  <c r="Q183" i="70"/>
  <c r="S183" i="70" s="1"/>
  <c r="Q182" i="70"/>
  <c r="AE182" i="70" s="1"/>
  <c r="Q181" i="70"/>
  <c r="S181" i="70" s="1"/>
  <c r="Q180" i="70"/>
  <c r="Q179" i="70"/>
  <c r="Y179" i="70" s="1"/>
  <c r="Q178" i="70"/>
  <c r="R178" i="70" s="1"/>
  <c r="Q177" i="70"/>
  <c r="W177" i="70" s="1"/>
  <c r="Q176" i="70"/>
  <c r="AD176" i="70" s="1"/>
  <c r="Q175" i="70"/>
  <c r="AC175" i="70" s="1"/>
  <c r="Q174" i="70"/>
  <c r="AE174" i="70" s="1"/>
  <c r="Q173" i="70"/>
  <c r="Z173" i="70" s="1"/>
  <c r="Q172" i="70"/>
  <c r="AC172" i="70" s="1"/>
  <c r="Q171" i="70"/>
  <c r="Z171" i="70" s="1"/>
  <c r="Q170" i="70"/>
  <c r="R170" i="70" s="1"/>
  <c r="Q169" i="70"/>
  <c r="Z169" i="70" s="1"/>
  <c r="Q168" i="70"/>
  <c r="T168" i="70" s="1"/>
  <c r="Q167" i="70"/>
  <c r="R167" i="70" s="1"/>
  <c r="Q166" i="70"/>
  <c r="R166" i="70" s="1"/>
  <c r="Q165" i="70"/>
  <c r="R165" i="70" s="1"/>
  <c r="Q164" i="70"/>
  <c r="Q163" i="70"/>
  <c r="Q162" i="70"/>
  <c r="W162" i="70" s="1"/>
  <c r="Q161" i="70"/>
  <c r="AD161" i="70" s="1"/>
  <c r="Q160" i="70"/>
  <c r="AB160" i="70" s="1"/>
  <c r="Q159" i="70"/>
  <c r="AD159" i="70" s="1"/>
  <c r="Q158" i="70"/>
  <c r="AE158" i="70" s="1"/>
  <c r="Q157" i="70"/>
  <c r="Z157" i="70" s="1"/>
  <c r="Q156" i="70"/>
  <c r="T156" i="70" s="1"/>
  <c r="Q155" i="70"/>
  <c r="W155" i="70" s="1"/>
  <c r="Q154" i="70"/>
  <c r="R154" i="70" s="1"/>
  <c r="Q153" i="70"/>
  <c r="AC153" i="70" s="1"/>
  <c r="Q152" i="70"/>
  <c r="T152" i="70" s="1"/>
  <c r="Q151" i="70"/>
  <c r="AC151" i="70" s="1"/>
  <c r="Q150" i="70"/>
  <c r="S150" i="70" s="1"/>
  <c r="Q149" i="70"/>
  <c r="Z149" i="70" s="1"/>
  <c r="Q148" i="70"/>
  <c r="U148" i="70" s="1"/>
  <c r="Q147" i="70"/>
  <c r="T147" i="70" s="1"/>
  <c r="Q146" i="70"/>
  <c r="AE146" i="70" s="1"/>
  <c r="Q145" i="70"/>
  <c r="AD145" i="70" s="1"/>
  <c r="Q144" i="70"/>
  <c r="AB144" i="70" s="1"/>
  <c r="Q143" i="70"/>
  <c r="Q142" i="70"/>
  <c r="R142" i="70" s="1"/>
  <c r="Q141" i="70"/>
  <c r="Z141" i="70" s="1"/>
  <c r="Q140" i="70"/>
  <c r="AC140" i="70" s="1"/>
  <c r="Q139" i="70"/>
  <c r="AE139" i="70" s="1"/>
  <c r="Q138" i="70"/>
  <c r="R138" i="70" s="1"/>
  <c r="Q137" i="70"/>
  <c r="Q136" i="70"/>
  <c r="AB136" i="70" s="1"/>
  <c r="Q135" i="70"/>
  <c r="S135" i="70" s="1"/>
  <c r="Q134" i="70"/>
  <c r="R134" i="70" s="1"/>
  <c r="Q133" i="70"/>
  <c r="R133" i="70" s="1"/>
  <c r="Q132" i="70"/>
  <c r="W132" i="70" s="1"/>
  <c r="Q131" i="70"/>
  <c r="R131" i="70" s="1"/>
  <c r="Q130" i="70"/>
  <c r="AD130" i="70" s="1"/>
  <c r="Q129" i="70"/>
  <c r="AD129" i="70" s="1"/>
  <c r="Q128" i="70"/>
  <c r="AB128" i="70" s="1"/>
  <c r="Q127" i="70"/>
  <c r="V127" i="70" s="1"/>
  <c r="Q126" i="70"/>
  <c r="AA126" i="70" s="1"/>
  <c r="Q125" i="70"/>
  <c r="AC125" i="70" s="1"/>
  <c r="Q124" i="70"/>
  <c r="Q123" i="70"/>
  <c r="W123" i="70" s="1"/>
  <c r="Q122" i="70"/>
  <c r="R122" i="70" s="1"/>
  <c r="Q121" i="70"/>
  <c r="AD121" i="70" s="1"/>
  <c r="Q120" i="70"/>
  <c r="AB120" i="70" s="1"/>
  <c r="Q119" i="70"/>
  <c r="Q118" i="70"/>
  <c r="AE118" i="70" s="1"/>
  <c r="Q117" i="70"/>
  <c r="Z117" i="70" s="1"/>
  <c r="Q116" i="70"/>
  <c r="Q115" i="70"/>
  <c r="AC115" i="70" s="1"/>
  <c r="Q114" i="70"/>
  <c r="AD114" i="70" s="1"/>
  <c r="Q113" i="70"/>
  <c r="AD113" i="70" s="1"/>
  <c r="Q112" i="70"/>
  <c r="X112" i="70" s="1"/>
  <c r="Q111" i="70"/>
  <c r="AA111" i="70" s="1"/>
  <c r="Q110" i="70"/>
  <c r="AD110" i="70" s="1"/>
  <c r="Q109" i="70"/>
  <c r="Q108" i="70"/>
  <c r="Q107" i="70"/>
  <c r="R107" i="70" s="1"/>
  <c r="Q106" i="70"/>
  <c r="Q105" i="70"/>
  <c r="AD105" i="70" s="1"/>
  <c r="Q104" i="70"/>
  <c r="AB104" i="70" s="1"/>
  <c r="Q103" i="70"/>
  <c r="AB103" i="70" s="1"/>
  <c r="Q102" i="70"/>
  <c r="AE102" i="70" s="1"/>
  <c r="Q101" i="70"/>
  <c r="V101" i="70" s="1"/>
  <c r="Q100" i="70"/>
  <c r="Q99" i="70"/>
  <c r="W99" i="70" s="1"/>
  <c r="Q98" i="70"/>
  <c r="Q97" i="70"/>
  <c r="AD97" i="70" s="1"/>
  <c r="Q96" i="70"/>
  <c r="X96" i="70" s="1"/>
  <c r="Q95" i="70"/>
  <c r="R95" i="70" s="1"/>
  <c r="Q94" i="70"/>
  <c r="AA94" i="70" s="1"/>
  <c r="Q93" i="70"/>
  <c r="Z93" i="70" s="1"/>
  <c r="Q92" i="70"/>
  <c r="Q91" i="70"/>
  <c r="AE91" i="70" s="1"/>
  <c r="Q90" i="70"/>
  <c r="R90" i="70" s="1"/>
  <c r="Q89" i="70"/>
  <c r="AD89" i="70" s="1"/>
  <c r="Q88" i="70"/>
  <c r="U88" i="70" s="1"/>
  <c r="Q87" i="70"/>
  <c r="AC87" i="70" s="1"/>
  <c r="Q86" i="70"/>
  <c r="AE86" i="70" s="1"/>
  <c r="Q85" i="70"/>
  <c r="V85" i="70" s="1"/>
  <c r="Q84" i="70"/>
  <c r="Q83" i="70"/>
  <c r="Z83" i="70" s="1"/>
  <c r="Q82" i="70"/>
  <c r="Q81" i="70"/>
  <c r="AD81" i="70" s="1"/>
  <c r="Q80" i="70"/>
  <c r="T80" i="70" s="1"/>
  <c r="Q79" i="70"/>
  <c r="AD79" i="70" s="1"/>
  <c r="Q78" i="70"/>
  <c r="AE78" i="70" s="1"/>
  <c r="Q77" i="70"/>
  <c r="AD77" i="70" s="1"/>
  <c r="Q76" i="70"/>
  <c r="Q75" i="70"/>
  <c r="AC75" i="70" s="1"/>
  <c r="Q74" i="70"/>
  <c r="Y74" i="70" s="1"/>
  <c r="Q73" i="70"/>
  <c r="X73" i="70" s="1"/>
  <c r="Q72" i="70"/>
  <c r="AE72" i="70" s="1"/>
  <c r="Q71" i="70"/>
  <c r="T71" i="70" s="1"/>
  <c r="Q70" i="70"/>
  <c r="AE70" i="70" s="1"/>
  <c r="Q69" i="70"/>
  <c r="Q68" i="70"/>
  <c r="T68" i="70" s="1"/>
  <c r="Q67" i="70"/>
  <c r="R67" i="70" s="1"/>
  <c r="Q66" i="70"/>
  <c r="AD66" i="70" s="1"/>
  <c r="Q65" i="70"/>
  <c r="AE65" i="70" s="1"/>
  <c r="Q64" i="70"/>
  <c r="AE64" i="70" s="1"/>
  <c r="Q63" i="70"/>
  <c r="AE63" i="70" s="1"/>
  <c r="Q62" i="70"/>
  <c r="AD62" i="70" s="1"/>
  <c r="Q61" i="70"/>
  <c r="R61" i="70" s="1"/>
  <c r="Q60" i="70"/>
  <c r="AA60" i="70" s="1"/>
  <c r="Q59" i="70"/>
  <c r="Z59" i="70" s="1"/>
  <c r="Q58" i="70"/>
  <c r="AD58" i="70" s="1"/>
  <c r="Q57" i="70"/>
  <c r="AD57" i="70" s="1"/>
  <c r="Q56" i="70"/>
  <c r="AE56" i="70" s="1"/>
  <c r="Q55" i="70"/>
  <c r="AD55" i="70" s="1"/>
  <c r="Q54" i="70"/>
  <c r="AD54" i="70" s="1"/>
  <c r="Q53" i="70"/>
  <c r="AD53" i="70" s="1"/>
  <c r="Q52" i="70"/>
  <c r="Z52" i="70" s="1"/>
  <c r="Q51" i="70"/>
  <c r="AE51" i="70" s="1"/>
  <c r="Q50" i="70"/>
  <c r="Q49" i="70"/>
  <c r="AA49" i="70" s="1"/>
  <c r="Q48" i="70"/>
  <c r="Z48" i="70" s="1"/>
  <c r="Q47" i="70"/>
  <c r="AE47" i="70" s="1"/>
  <c r="Q46" i="70"/>
  <c r="AD46" i="70" s="1"/>
  <c r="Q45" i="70"/>
  <c r="AC45" i="70" s="1"/>
  <c r="Q44" i="70"/>
  <c r="AE44" i="70" s="1"/>
  <c r="Q43" i="70"/>
  <c r="AE43" i="70" s="1"/>
  <c r="Q42" i="70"/>
  <c r="AD42" i="70" s="1"/>
  <c r="Q41" i="70"/>
  <c r="AC41" i="70" s="1"/>
  <c r="Q40" i="70"/>
  <c r="AE40" i="70" s="1"/>
  <c r="Q39" i="70"/>
  <c r="AE39" i="70" s="1"/>
  <c r="Q38" i="70"/>
  <c r="AD38" i="70" s="1"/>
  <c r="Q37" i="70"/>
  <c r="AC37" i="70" s="1"/>
  <c r="Q36" i="70"/>
  <c r="S36" i="70" s="1"/>
  <c r="Q35" i="70"/>
  <c r="AE35" i="70" s="1"/>
  <c r="Q34" i="70"/>
  <c r="AD34" i="70" s="1"/>
  <c r="Q33" i="70"/>
  <c r="AC33" i="70" s="1"/>
  <c r="Q32" i="70"/>
  <c r="AE32" i="70" s="1"/>
  <c r="Q31" i="70"/>
  <c r="AE31" i="70" s="1"/>
  <c r="Q30" i="70"/>
  <c r="AD30" i="70" s="1"/>
  <c r="Q29" i="70"/>
  <c r="AC29" i="70" s="1"/>
  <c r="Q28" i="70"/>
  <c r="AE28" i="70" s="1"/>
  <c r="Q27" i="70"/>
  <c r="AE27" i="70" s="1"/>
  <c r="Q26" i="70"/>
  <c r="AD26" i="70" s="1"/>
  <c r="Q25" i="70"/>
  <c r="AC25" i="70" s="1"/>
  <c r="Q24" i="70"/>
  <c r="S24" i="70" s="1"/>
  <c r="Q23" i="70"/>
  <c r="AE23" i="70" s="1"/>
  <c r="Q22" i="70"/>
  <c r="AD22" i="70" s="1"/>
  <c r="Q21" i="70"/>
  <c r="AC21" i="70" s="1"/>
  <c r="Q20" i="70"/>
  <c r="AE20" i="70" s="1"/>
  <c r="Q19" i="70"/>
  <c r="AE19" i="70" s="1"/>
  <c r="Q18" i="70"/>
  <c r="AD18" i="70" s="1"/>
  <c r="Q17" i="70"/>
  <c r="AC17" i="70" s="1"/>
  <c r="Q16" i="70"/>
  <c r="AE16" i="70" s="1"/>
  <c r="Q15" i="70"/>
  <c r="AE15" i="70" s="1"/>
  <c r="Q14" i="70"/>
  <c r="AD14" i="70" s="1"/>
  <c r="Q13" i="70"/>
  <c r="AD13" i="70" s="1"/>
  <c r="Q12" i="70"/>
  <c r="AD12" i="70" s="1"/>
  <c r="Q11" i="70"/>
  <c r="AD11" i="70" s="1"/>
  <c r="Q10" i="70"/>
  <c r="AD10" i="70" s="1"/>
  <c r="Q9" i="70"/>
  <c r="AD9" i="70" s="1"/>
  <c r="Q8" i="70"/>
  <c r="AD8" i="70" s="1"/>
  <c r="Q7" i="70"/>
  <c r="AD7" i="70" s="1"/>
  <c r="Q6" i="70"/>
  <c r="AD6" i="70" s="1"/>
  <c r="Q5" i="70"/>
  <c r="AD5" i="70" s="1"/>
  <c r="Q4" i="70"/>
  <c r="AD4" i="70" s="1"/>
  <c r="Q3" i="70"/>
  <c r="AD3" i="70" s="1"/>
  <c r="O15" i="84" l="1"/>
  <c r="O15" i="82"/>
  <c r="O15" i="85"/>
  <c r="O16" i="85"/>
  <c r="O15" i="80"/>
  <c r="O16" i="83"/>
  <c r="O15" i="83"/>
  <c r="O15" i="78"/>
  <c r="O16" i="81"/>
  <c r="O15" i="81"/>
  <c r="O16" i="79"/>
  <c r="O15" i="79"/>
  <c r="H2" i="72"/>
  <c r="E32" i="72" s="1"/>
  <c r="I31" i="22"/>
  <c r="AD56" i="70"/>
  <c r="AE142" i="70"/>
  <c r="AB21" i="70"/>
  <c r="S134" i="70"/>
  <c r="W134" i="70"/>
  <c r="Y192" i="70"/>
  <c r="Z134" i="70"/>
  <c r="AA134" i="70"/>
  <c r="S56" i="70"/>
  <c r="AC238" i="70"/>
  <c r="W166" i="70"/>
  <c r="V134" i="70"/>
  <c r="AB156" i="70"/>
  <c r="AA166" i="70"/>
  <c r="AD151" i="70"/>
  <c r="AC156" i="70"/>
  <c r="T190" i="70"/>
  <c r="T229" i="70"/>
  <c r="Z166" i="70"/>
  <c r="S142" i="70"/>
  <c r="AA56" i="70"/>
  <c r="V142" i="70"/>
  <c r="W142" i="70"/>
  <c r="AD241" i="70"/>
  <c r="AE114" i="70"/>
  <c r="Z217" i="70"/>
  <c r="AA12" i="70"/>
  <c r="AB7" i="70"/>
  <c r="AD134" i="70"/>
  <c r="W147" i="70"/>
  <c r="AD154" i="70"/>
  <c r="AD158" i="70"/>
  <c r="V205" i="70"/>
  <c r="AA210" i="70"/>
  <c r="X214" i="70"/>
  <c r="S223" i="70"/>
  <c r="Z227" i="70"/>
  <c r="S217" i="70"/>
  <c r="Z138" i="70"/>
  <c r="Z162" i="70"/>
  <c r="Z154" i="70"/>
  <c r="Y241" i="70"/>
  <c r="R75" i="70"/>
  <c r="S132" i="70"/>
  <c r="Z147" i="70"/>
  <c r="W205" i="70"/>
  <c r="Z214" i="70"/>
  <c r="U223" i="70"/>
  <c r="Y238" i="70"/>
  <c r="R149" i="70"/>
  <c r="U227" i="70"/>
  <c r="S29" i="70"/>
  <c r="T45" i="70"/>
  <c r="S75" i="70"/>
  <c r="U80" i="70"/>
  <c r="AE90" i="70"/>
  <c r="W122" i="70"/>
  <c r="U140" i="70"/>
  <c r="AA147" i="70"/>
  <c r="Y223" i="70"/>
  <c r="S114" i="70"/>
  <c r="V245" i="70"/>
  <c r="Z32" i="70"/>
  <c r="AD217" i="70"/>
  <c r="AE217" i="70"/>
  <c r="V29" i="70"/>
  <c r="Z45" i="70"/>
  <c r="T75" i="70"/>
  <c r="AB80" i="70"/>
  <c r="U85" i="70"/>
  <c r="AB112" i="70"/>
  <c r="AB147" i="70"/>
  <c r="AB168" i="70"/>
  <c r="AE179" i="70"/>
  <c r="AD103" i="70"/>
  <c r="V214" i="70"/>
  <c r="AD32" i="70"/>
  <c r="AD63" i="70"/>
  <c r="W214" i="70"/>
  <c r="AE25" i="70"/>
  <c r="AA45" i="70"/>
  <c r="W71" i="70"/>
  <c r="AC80" i="70"/>
  <c r="X128" i="70"/>
  <c r="U196" i="70"/>
  <c r="R146" i="70"/>
  <c r="AD125" i="70"/>
  <c r="S146" i="70"/>
  <c r="U241" i="70"/>
  <c r="S28" i="70"/>
  <c r="AA154" i="70"/>
  <c r="S205" i="70"/>
  <c r="AB45" i="70"/>
  <c r="R56" i="70"/>
  <c r="Z102" i="70"/>
  <c r="V145" i="70"/>
  <c r="U156" i="70"/>
  <c r="AD52" i="70"/>
  <c r="T99" i="70"/>
  <c r="V154" i="70"/>
  <c r="Z21" i="70"/>
  <c r="X148" i="70"/>
  <c r="S166" i="70"/>
  <c r="X12" i="70"/>
  <c r="AA21" i="70"/>
  <c r="T29" i="70"/>
  <c r="AA32" i="70"/>
  <c r="X42" i="70"/>
  <c r="X45" i="70"/>
  <c r="AE52" i="70"/>
  <c r="Z56" i="70"/>
  <c r="V71" i="70"/>
  <c r="X80" i="70"/>
  <c r="AD87" i="70"/>
  <c r="R102" i="70"/>
  <c r="AE103" i="70"/>
  <c r="S118" i="70"/>
  <c r="W138" i="70"/>
  <c r="U145" i="70"/>
  <c r="X147" i="70"/>
  <c r="W154" i="70"/>
  <c r="X156" i="70"/>
  <c r="AE162" i="70"/>
  <c r="V166" i="70"/>
  <c r="R190" i="70"/>
  <c r="AC192" i="70"/>
  <c r="AA217" i="70"/>
  <c r="W223" i="70"/>
  <c r="S238" i="70"/>
  <c r="W5" i="70"/>
  <c r="S188" i="70"/>
  <c r="AA5" i="70"/>
  <c r="X17" i="70"/>
  <c r="Z20" i="70"/>
  <c r="X30" i="70"/>
  <c r="S33" i="70"/>
  <c r="AE37" i="70"/>
  <c r="V41" i="70"/>
  <c r="Z61" i="70"/>
  <c r="W64" i="70"/>
  <c r="X68" i="70"/>
  <c r="V75" i="70"/>
  <c r="R86" i="70"/>
  <c r="V110" i="70"/>
  <c r="Z135" i="70"/>
  <c r="Z142" i="70"/>
  <c r="AD147" i="70"/>
  <c r="T151" i="70"/>
  <c r="AE154" i="70"/>
  <c r="V170" i="70"/>
  <c r="S174" i="70"/>
  <c r="V182" i="70"/>
  <c r="V188" i="70"/>
  <c r="AB190" i="70"/>
  <c r="V193" i="70"/>
  <c r="W202" i="70"/>
  <c r="Z205" i="70"/>
  <c r="S209" i="70"/>
  <c r="AC215" i="70"/>
  <c r="V222" i="70"/>
  <c r="AB235" i="70"/>
  <c r="AD71" i="70"/>
  <c r="AD126" i="70"/>
  <c r="U215" i="70"/>
  <c r="V64" i="70"/>
  <c r="X135" i="70"/>
  <c r="AB152" i="70"/>
  <c r="AA190" i="70"/>
  <c r="AB5" i="70"/>
  <c r="AA17" i="70"/>
  <c r="AA20" i="70"/>
  <c r="T33" i="70"/>
  <c r="W41" i="70"/>
  <c r="R44" i="70"/>
  <c r="AA61" i="70"/>
  <c r="Z64" i="70"/>
  <c r="AE68" i="70"/>
  <c r="W75" i="70"/>
  <c r="S86" i="70"/>
  <c r="R103" i="70"/>
  <c r="W110" i="70"/>
  <c r="U120" i="70"/>
  <c r="AA135" i="70"/>
  <c r="AE147" i="70"/>
  <c r="V151" i="70"/>
  <c r="W170" i="70"/>
  <c r="V174" i="70"/>
  <c r="AB182" i="70"/>
  <c r="V186" i="70"/>
  <c r="W188" i="70"/>
  <c r="AD190" i="70"/>
  <c r="V198" i="70"/>
  <c r="X202" i="70"/>
  <c r="AA205" i="70"/>
  <c r="AD209" i="70"/>
  <c r="R218" i="70"/>
  <c r="X222" i="70"/>
  <c r="R228" i="70"/>
  <c r="AA102" i="70"/>
  <c r="T41" i="70"/>
  <c r="AE71" i="70"/>
  <c r="S110" i="70"/>
  <c r="AE126" i="70"/>
  <c r="T182" i="70"/>
  <c r="S10" i="70"/>
  <c r="AB17" i="70"/>
  <c r="AD20" i="70"/>
  <c r="X33" i="70"/>
  <c r="X41" i="70"/>
  <c r="W44" i="70"/>
  <c r="AE61" i="70"/>
  <c r="X75" i="70"/>
  <c r="Z86" i="70"/>
  <c r="R93" i="70"/>
  <c r="U96" i="70"/>
  <c r="S103" i="70"/>
  <c r="Z110" i="70"/>
  <c r="R114" i="70"/>
  <c r="R125" i="70"/>
  <c r="S127" i="70"/>
  <c r="S131" i="70"/>
  <c r="W151" i="70"/>
  <c r="U153" i="70"/>
  <c r="W174" i="70"/>
  <c r="AD182" i="70"/>
  <c r="X186" i="70"/>
  <c r="AB188" i="70"/>
  <c r="W198" i="70"/>
  <c r="AB202" i="70"/>
  <c r="AD205" i="70"/>
  <c r="S214" i="70"/>
  <c r="S218" i="70"/>
  <c r="AC222" i="70"/>
  <c r="U225" i="70"/>
  <c r="S228" i="70"/>
  <c r="U232" i="70"/>
  <c r="AA138" i="70"/>
  <c r="R182" i="70"/>
  <c r="W17" i="70"/>
  <c r="AB95" i="70"/>
  <c r="R174" i="70"/>
  <c r="T10" i="70"/>
  <c r="AD17" i="70"/>
  <c r="X38" i="70"/>
  <c r="AA41" i="70"/>
  <c r="Z44" i="70"/>
  <c r="S52" i="70"/>
  <c r="Z75" i="70"/>
  <c r="AA86" i="70"/>
  <c r="S90" i="70"/>
  <c r="U93" i="70"/>
  <c r="Z101" i="70"/>
  <c r="T103" i="70"/>
  <c r="AA110" i="70"/>
  <c r="U125" i="70"/>
  <c r="T131" i="70"/>
  <c r="X151" i="70"/>
  <c r="V153" i="70"/>
  <c r="X155" i="70"/>
  <c r="R158" i="70"/>
  <c r="Y165" i="70"/>
  <c r="Z186" i="70"/>
  <c r="AC188" i="70"/>
  <c r="AE205" i="70"/>
  <c r="T214" i="70"/>
  <c r="Z218" i="70"/>
  <c r="V228" i="70"/>
  <c r="Y236" i="70"/>
  <c r="V17" i="70"/>
  <c r="T95" i="70"/>
  <c r="AB115" i="70"/>
  <c r="Z145" i="70"/>
  <c r="AE12" i="70"/>
  <c r="AE115" i="70"/>
  <c r="AE138" i="70"/>
  <c r="AE17" i="70"/>
  <c r="W24" i="70"/>
  <c r="AB41" i="70"/>
  <c r="V52" i="70"/>
  <c r="V65" i="70"/>
  <c r="AC73" i="70"/>
  <c r="AA75" i="70"/>
  <c r="X79" i="70"/>
  <c r="AD86" i="70"/>
  <c r="V90" i="70"/>
  <c r="AC93" i="70"/>
  <c r="AC101" i="70"/>
  <c r="V103" i="70"/>
  <c r="V114" i="70"/>
  <c r="AC117" i="70"/>
  <c r="V125" i="70"/>
  <c r="AD131" i="70"/>
  <c r="Z151" i="70"/>
  <c r="W158" i="70"/>
  <c r="S162" i="70"/>
  <c r="Z165" i="70"/>
  <c r="AB186" i="70"/>
  <c r="AB12" i="70"/>
  <c r="S41" i="70"/>
  <c r="R64" i="70"/>
  <c r="X190" i="70"/>
  <c r="V235" i="70"/>
  <c r="X5" i="70"/>
  <c r="X61" i="70"/>
  <c r="T188" i="70"/>
  <c r="S21" i="70"/>
  <c r="Z24" i="70"/>
  <c r="R32" i="70"/>
  <c r="T34" i="70"/>
  <c r="AD41" i="70"/>
  <c r="W52" i="70"/>
  <c r="W65" i="70"/>
  <c r="AB75" i="70"/>
  <c r="W90" i="70"/>
  <c r="AD93" i="70"/>
  <c r="AD101" i="70"/>
  <c r="AA103" i="70"/>
  <c r="AA114" i="70"/>
  <c r="AD117" i="70"/>
  <c r="Z125" i="70"/>
  <c r="T128" i="70"/>
  <c r="AA151" i="70"/>
  <c r="Z158" i="70"/>
  <c r="V162" i="70"/>
  <c r="Y168" i="70"/>
  <c r="AC183" i="70"/>
  <c r="AD186" i="70"/>
  <c r="AC199" i="70"/>
  <c r="R223" i="70"/>
  <c r="S61" i="70"/>
  <c r="W135" i="70"/>
  <c r="Y152" i="70"/>
  <c r="R20" i="70"/>
  <c r="AE53" i="70"/>
  <c r="S193" i="70"/>
  <c r="AD238" i="70"/>
  <c r="W7" i="70"/>
  <c r="X21" i="70"/>
  <c r="AE24" i="70"/>
  <c r="W32" i="70"/>
  <c r="S45" i="70"/>
  <c r="AA48" i="70"/>
  <c r="AA52" i="70"/>
  <c r="AD75" i="70"/>
  <c r="AD90" i="70"/>
  <c r="V122" i="70"/>
  <c r="U128" i="70"/>
  <c r="V147" i="70"/>
  <c r="AB151" i="70"/>
  <c r="S154" i="70"/>
  <c r="AA158" i="70"/>
  <c r="AE7" i="70"/>
  <c r="W20" i="70"/>
  <c r="T30" i="70"/>
  <c r="S64" i="70"/>
  <c r="T79" i="70"/>
  <c r="R85" i="70"/>
  <c r="T96" i="70"/>
  <c r="T112" i="70"/>
  <c r="AD115" i="70"/>
  <c r="R118" i="70"/>
  <c r="T120" i="70"/>
  <c r="R127" i="70"/>
  <c r="T140" i="70"/>
  <c r="R153" i="70"/>
  <c r="R193" i="70"/>
  <c r="R198" i="70"/>
  <c r="U203" i="70"/>
  <c r="R209" i="70"/>
  <c r="U212" i="70"/>
  <c r="R16" i="70"/>
  <c r="S72" i="70"/>
  <c r="AB79" i="70"/>
  <c r="V118" i="70"/>
  <c r="R150" i="70"/>
  <c r="T4" i="70"/>
  <c r="AA6" i="70"/>
  <c r="X8" i="70"/>
  <c r="X11" i="70"/>
  <c r="W13" i="70"/>
  <c r="X26" i="70"/>
  <c r="W29" i="70"/>
  <c r="Z33" i="70"/>
  <c r="Z36" i="70"/>
  <c r="R40" i="70"/>
  <c r="AE41" i="70"/>
  <c r="AA44" i="70"/>
  <c r="T46" i="70"/>
  <c r="T53" i="70"/>
  <c r="V55" i="70"/>
  <c r="S57" i="70"/>
  <c r="S60" i="70"/>
  <c r="AA64" i="70"/>
  <c r="AC70" i="70"/>
  <c r="U72" i="70"/>
  <c r="W74" i="70"/>
  <c r="V78" i="70"/>
  <c r="AE79" i="70"/>
  <c r="AC85" i="70"/>
  <c r="R87" i="70"/>
  <c r="AC88" i="70"/>
  <c r="AC96" i="70"/>
  <c r="AD102" i="70"/>
  <c r="R111" i="70"/>
  <c r="S115" i="70"/>
  <c r="Z118" i="70"/>
  <c r="AC120" i="70"/>
  <c r="Z123" i="70"/>
  <c r="AA127" i="70"/>
  <c r="T139" i="70"/>
  <c r="AE151" i="70"/>
  <c r="AD153" i="70"/>
  <c r="T159" i="70"/>
  <c r="AD166" i="70"/>
  <c r="V169" i="70"/>
  <c r="U172" i="70"/>
  <c r="U178" i="70"/>
  <c r="U181" i="70"/>
  <c r="Y191" i="70"/>
  <c r="AE193" i="70"/>
  <c r="V197" i="70"/>
  <c r="AB198" i="70"/>
  <c r="V206" i="70"/>
  <c r="S213" i="70"/>
  <c r="AA214" i="70"/>
  <c r="AA218" i="70"/>
  <c r="AD223" i="70"/>
  <c r="AC226" i="70"/>
  <c r="W228" i="70"/>
  <c r="AC234" i="70"/>
  <c r="R237" i="70"/>
  <c r="AB239" i="70"/>
  <c r="U242" i="70"/>
  <c r="R246" i="70"/>
  <c r="AB248" i="70"/>
  <c r="S6" i="70"/>
  <c r="R78" i="70"/>
  <c r="X140" i="70"/>
  <c r="T8" i="70"/>
  <c r="W36" i="70"/>
  <c r="S78" i="70"/>
  <c r="W118" i="70"/>
  <c r="S159" i="70"/>
  <c r="S197" i="70"/>
  <c r="T206" i="70"/>
  <c r="S221" i="70"/>
  <c r="AB6" i="70"/>
  <c r="AA8" i="70"/>
  <c r="AA11" i="70"/>
  <c r="AB13" i="70"/>
  <c r="T18" i="70"/>
  <c r="X29" i="70"/>
  <c r="AA33" i="70"/>
  <c r="AE36" i="70"/>
  <c r="S40" i="70"/>
  <c r="AD44" i="70"/>
  <c r="V53" i="70"/>
  <c r="Z57" i="70"/>
  <c r="V60" i="70"/>
  <c r="AD64" i="70"/>
  <c r="X72" i="70"/>
  <c r="W78" i="70"/>
  <c r="AD85" i="70"/>
  <c r="S87" i="70"/>
  <c r="R101" i="70"/>
  <c r="S111" i="70"/>
  <c r="T115" i="70"/>
  <c r="AA118" i="70"/>
  <c r="R126" i="70"/>
  <c r="AB127" i="70"/>
  <c r="Y133" i="70"/>
  <c r="V139" i="70"/>
  <c r="T155" i="70"/>
  <c r="V159" i="70"/>
  <c r="AE166" i="70"/>
  <c r="AC169" i="70"/>
  <c r="R175" i="70"/>
  <c r="Z178" i="70"/>
  <c r="W181" i="70"/>
  <c r="W197" i="70"/>
  <c r="AD198" i="70"/>
  <c r="R202" i="70"/>
  <c r="AA213" i="70"/>
  <c r="AB214" i="70"/>
  <c r="AB218" i="70"/>
  <c r="AE223" i="70"/>
  <c r="AD226" i="70"/>
  <c r="X228" i="70"/>
  <c r="V237" i="70"/>
  <c r="AE239" i="70"/>
  <c r="AD242" i="70"/>
  <c r="S246" i="70"/>
  <c r="AC248" i="70"/>
  <c r="T88" i="70"/>
  <c r="X120" i="70"/>
  <c r="R139" i="70"/>
  <c r="Y185" i="70"/>
  <c r="S16" i="70"/>
  <c r="V234" i="70"/>
  <c r="X248" i="70"/>
  <c r="AE6" i="70"/>
  <c r="AB11" i="70"/>
  <c r="AE13" i="70"/>
  <c r="S17" i="70"/>
  <c r="X18" i="70"/>
  <c r="AA29" i="70"/>
  <c r="AB33" i="70"/>
  <c r="W53" i="70"/>
  <c r="AA57" i="70"/>
  <c r="W60" i="70"/>
  <c r="S68" i="70"/>
  <c r="Y72" i="70"/>
  <c r="AE75" i="70"/>
  <c r="Z78" i="70"/>
  <c r="X83" i="70"/>
  <c r="T87" i="70"/>
  <c r="U101" i="70"/>
  <c r="U104" i="70"/>
  <c r="W111" i="70"/>
  <c r="V115" i="70"/>
  <c r="R117" i="70"/>
  <c r="AD118" i="70"/>
  <c r="Z126" i="70"/>
  <c r="AD127" i="70"/>
  <c r="Z133" i="70"/>
  <c r="R135" i="70"/>
  <c r="Z139" i="70"/>
  <c r="S147" i="70"/>
  <c r="T148" i="70"/>
  <c r="R151" i="70"/>
  <c r="V155" i="70"/>
  <c r="Z159" i="70"/>
  <c r="AC178" i="70"/>
  <c r="AA181" i="70"/>
  <c r="U183" i="70"/>
  <c r="R186" i="70"/>
  <c r="S190" i="70"/>
  <c r="Z197" i="70"/>
  <c r="AE198" i="70"/>
  <c r="AD213" i="70"/>
  <c r="AD214" i="70"/>
  <c r="AA228" i="70"/>
  <c r="AC237" i="70"/>
  <c r="V246" i="70"/>
  <c r="R70" i="70"/>
  <c r="T127" i="70"/>
  <c r="X226" i="70"/>
  <c r="R57" i="70"/>
  <c r="Z85" i="70"/>
  <c r="AB96" i="70"/>
  <c r="U169" i="70"/>
  <c r="T5" i="70"/>
  <c r="T17" i="70"/>
  <c r="T21" i="70"/>
  <c r="AB29" i="70"/>
  <c r="T42" i="70"/>
  <c r="R52" i="70"/>
  <c r="X53" i="70"/>
  <c r="AB57" i="70"/>
  <c r="R63" i="70"/>
  <c r="AA72" i="70"/>
  <c r="AA78" i="70"/>
  <c r="V87" i="70"/>
  <c r="X104" i="70"/>
  <c r="X111" i="70"/>
  <c r="W115" i="70"/>
  <c r="U117" i="70"/>
  <c r="AE127" i="70"/>
  <c r="AA139" i="70"/>
  <c r="R145" i="70"/>
  <c r="S151" i="70"/>
  <c r="AA159" i="70"/>
  <c r="AD178" i="70"/>
  <c r="AC181" i="70"/>
  <c r="AA183" i="70"/>
  <c r="T186" i="70"/>
  <c r="AA197" i="70"/>
  <c r="AE213" i="70"/>
  <c r="AE214" i="70"/>
  <c r="AE228" i="70"/>
  <c r="W246" i="70"/>
  <c r="AC112" i="70"/>
  <c r="V161" i="70"/>
  <c r="T191" i="70"/>
  <c r="U230" i="70"/>
  <c r="W11" i="70"/>
  <c r="W70" i="70"/>
  <c r="R115" i="70"/>
  <c r="X123" i="70"/>
  <c r="W191" i="70"/>
  <c r="R213" i="70"/>
  <c r="X230" i="70"/>
  <c r="AD29" i="70"/>
  <c r="AA53" i="70"/>
  <c r="AC72" i="70"/>
  <c r="AD78" i="70"/>
  <c r="Z87" i="70"/>
  <c r="Z111" i="70"/>
  <c r="X115" i="70"/>
  <c r="AD139" i="70"/>
  <c r="AB159" i="70"/>
  <c r="AE181" i="70"/>
  <c r="AD197" i="70"/>
  <c r="AD246" i="70"/>
  <c r="X6" i="70"/>
  <c r="T72" i="70"/>
  <c r="S139" i="70"/>
  <c r="Z153" i="70"/>
  <c r="T178" i="70"/>
  <c r="W193" i="70"/>
  <c r="T7" i="70"/>
  <c r="S12" i="70"/>
  <c r="X14" i="70"/>
  <c r="R28" i="70"/>
  <c r="AE29" i="70"/>
  <c r="AB53" i="70"/>
  <c r="T65" i="70"/>
  <c r="AA87" i="70"/>
  <c r="Z115" i="70"/>
  <c r="AE197" i="70"/>
  <c r="Y199" i="70"/>
  <c r="Y219" i="70"/>
  <c r="T11" i="70"/>
  <c r="T22" i="70"/>
  <c r="T136" i="70"/>
  <c r="U248" i="70"/>
  <c r="S4" i="70"/>
  <c r="AA185" i="70"/>
  <c r="AB87" i="70"/>
  <c r="AA115" i="70"/>
  <c r="W179" i="70"/>
  <c r="E257" i="71"/>
  <c r="S98" i="70"/>
  <c r="AE98" i="70"/>
  <c r="AD98" i="70"/>
  <c r="AA98" i="70"/>
  <c r="Z98" i="70"/>
  <c r="AC180" i="70"/>
  <c r="AB180" i="70"/>
  <c r="S180" i="70"/>
  <c r="R180" i="70"/>
  <c r="AE180" i="70"/>
  <c r="AD180" i="70"/>
  <c r="AA180" i="70"/>
  <c r="Z180" i="70"/>
  <c r="AC208" i="70"/>
  <c r="Y208" i="70"/>
  <c r="R25" i="70"/>
  <c r="V28" i="70"/>
  <c r="R37" i="70"/>
  <c r="V40" i="70"/>
  <c r="AB42" i="70"/>
  <c r="S49" i="70"/>
  <c r="AB50" i="70"/>
  <c r="W67" i="70"/>
  <c r="S82" i="70"/>
  <c r="R82" i="70"/>
  <c r="AE82" i="70"/>
  <c r="AD82" i="70"/>
  <c r="AA83" i="70"/>
  <c r="AC91" i="70"/>
  <c r="AA91" i="70"/>
  <c r="Z91" i="70"/>
  <c r="T91" i="70"/>
  <c r="S91" i="70"/>
  <c r="R91" i="70"/>
  <c r="R98" i="70"/>
  <c r="S107" i="70"/>
  <c r="R119" i="70"/>
  <c r="V137" i="70"/>
  <c r="AD137" i="70"/>
  <c r="AC137" i="70"/>
  <c r="Z137" i="70"/>
  <c r="T164" i="70"/>
  <c r="AC164" i="70"/>
  <c r="AB164" i="70"/>
  <c r="X164" i="70"/>
  <c r="U164" i="70"/>
  <c r="T180" i="70"/>
  <c r="AC194" i="70"/>
  <c r="AB194" i="70"/>
  <c r="AD194" i="70"/>
  <c r="AA194" i="70"/>
  <c r="X194" i="70"/>
  <c r="W194" i="70"/>
  <c r="V194" i="70"/>
  <c r="T194" i="70"/>
  <c r="S194" i="70"/>
  <c r="AA201" i="70"/>
  <c r="Z201" i="70"/>
  <c r="AE201" i="70"/>
  <c r="AD201" i="70"/>
  <c r="W201" i="70"/>
  <c r="U208" i="70"/>
  <c r="V224" i="70"/>
  <c r="F42" i="22"/>
  <c r="F30" i="22"/>
  <c r="F29" i="22"/>
  <c r="F38" i="22"/>
  <c r="F37" i="22"/>
  <c r="F33" i="22"/>
  <c r="F41" i="22"/>
  <c r="F31" i="22"/>
  <c r="F40" i="22"/>
  <c r="F35" i="22"/>
  <c r="F39" i="22"/>
  <c r="F32" i="22"/>
  <c r="F36" i="22"/>
  <c r="F34" i="22"/>
  <c r="V16" i="70"/>
  <c r="AB30" i="70"/>
  <c r="X10" i="70"/>
  <c r="W16" i="70"/>
  <c r="AD21" i="70"/>
  <c r="W28" i="70"/>
  <c r="AD33" i="70"/>
  <c r="S37" i="70"/>
  <c r="W40" i="70"/>
  <c r="AD45" i="70"/>
  <c r="R48" i="70"/>
  <c r="V49" i="70"/>
  <c r="Z60" i="70"/>
  <c r="X65" i="70"/>
  <c r="U77" i="70"/>
  <c r="R77" i="70"/>
  <c r="V82" i="70"/>
  <c r="AE83" i="70"/>
  <c r="V91" i="70"/>
  <c r="V98" i="70"/>
  <c r="T107" i="70"/>
  <c r="T119" i="70"/>
  <c r="R137" i="70"/>
  <c r="AC143" i="70"/>
  <c r="AE143" i="70"/>
  <c r="AB143" i="70"/>
  <c r="AA143" i="70"/>
  <c r="X143" i="70"/>
  <c r="W143" i="70"/>
  <c r="V143" i="70"/>
  <c r="T143" i="70"/>
  <c r="S143" i="70"/>
  <c r="AC171" i="70"/>
  <c r="V171" i="70"/>
  <c r="S171" i="70"/>
  <c r="R171" i="70"/>
  <c r="AE171" i="70"/>
  <c r="AD171" i="70"/>
  <c r="AB171" i="70"/>
  <c r="AA171" i="70"/>
  <c r="AC176" i="70"/>
  <c r="AB176" i="70"/>
  <c r="AE176" i="70"/>
  <c r="AA176" i="70"/>
  <c r="Z176" i="70"/>
  <c r="X176" i="70"/>
  <c r="W176" i="70"/>
  <c r="V176" i="70"/>
  <c r="V180" i="70"/>
  <c r="AC184" i="70"/>
  <c r="Z184" i="70"/>
  <c r="S184" i="70"/>
  <c r="R184" i="70"/>
  <c r="AE184" i="70"/>
  <c r="AD184" i="70"/>
  <c r="AB184" i="70"/>
  <c r="AA184" i="70"/>
  <c r="R194" i="70"/>
  <c r="R201" i="70"/>
  <c r="X224" i="70"/>
  <c r="R49" i="70"/>
  <c r="T3" i="70"/>
  <c r="X4" i="70"/>
  <c r="T9" i="70"/>
  <c r="S25" i="70"/>
  <c r="W3" i="70"/>
  <c r="AA4" i="70"/>
  <c r="AE5" i="70"/>
  <c r="S8" i="70"/>
  <c r="W9" i="70"/>
  <c r="AA10" i="70"/>
  <c r="AE11" i="70"/>
  <c r="T14" i="70"/>
  <c r="Z16" i="70"/>
  <c r="Z17" i="70"/>
  <c r="AE21" i="70"/>
  <c r="R24" i="70"/>
  <c r="T25" i="70"/>
  <c r="T26" i="70"/>
  <c r="Z28" i="70"/>
  <c r="Z29" i="70"/>
  <c r="AE33" i="70"/>
  <c r="R36" i="70"/>
  <c r="T37" i="70"/>
  <c r="T38" i="70"/>
  <c r="Z40" i="70"/>
  <c r="Z41" i="70"/>
  <c r="AE45" i="70"/>
  <c r="S48" i="70"/>
  <c r="W49" i="70"/>
  <c r="AC53" i="70"/>
  <c r="S53" i="70"/>
  <c r="R53" i="70"/>
  <c r="Z53" i="70"/>
  <c r="AA65" i="70"/>
  <c r="AC68" i="70"/>
  <c r="Y68" i="70"/>
  <c r="V77" i="70"/>
  <c r="W82" i="70"/>
  <c r="W86" i="70"/>
  <c r="V86" i="70"/>
  <c r="W91" i="70"/>
  <c r="W98" i="70"/>
  <c r="AD107" i="70"/>
  <c r="AB119" i="70"/>
  <c r="S122" i="70"/>
  <c r="AE122" i="70"/>
  <c r="AD122" i="70"/>
  <c r="AA122" i="70"/>
  <c r="Z122" i="70"/>
  <c r="AC131" i="70"/>
  <c r="AA131" i="70"/>
  <c r="AE131" i="70"/>
  <c r="AB131" i="70"/>
  <c r="Z131" i="70"/>
  <c r="X131" i="70"/>
  <c r="W131" i="70"/>
  <c r="V131" i="70"/>
  <c r="U137" i="70"/>
  <c r="R143" i="70"/>
  <c r="T171" i="70"/>
  <c r="R176" i="70"/>
  <c r="W180" i="70"/>
  <c r="T184" i="70"/>
  <c r="Z194" i="70"/>
  <c r="S201" i="70"/>
  <c r="AB224" i="70"/>
  <c r="AD50" i="70"/>
  <c r="T50" i="70"/>
  <c r="W10" i="70"/>
  <c r="AB10" i="70"/>
  <c r="AA16" i="70"/>
  <c r="V25" i="70"/>
  <c r="AA28" i="70"/>
  <c r="V37" i="70"/>
  <c r="AA40" i="70"/>
  <c r="V48" i="70"/>
  <c r="X49" i="70"/>
  <c r="AE55" i="70"/>
  <c r="Z55" i="70"/>
  <c r="AB65" i="70"/>
  <c r="AC71" i="70"/>
  <c r="S71" i="70"/>
  <c r="R71" i="70"/>
  <c r="AA71" i="70"/>
  <c r="Z71" i="70"/>
  <c r="Z77" i="70"/>
  <c r="Z82" i="70"/>
  <c r="X91" i="70"/>
  <c r="Z143" i="70"/>
  <c r="AD146" i="70"/>
  <c r="AA146" i="70"/>
  <c r="Z146" i="70"/>
  <c r="W146" i="70"/>
  <c r="V146" i="70"/>
  <c r="W171" i="70"/>
  <c r="S176" i="70"/>
  <c r="X180" i="70"/>
  <c r="V184" i="70"/>
  <c r="AE194" i="70"/>
  <c r="V201" i="70"/>
  <c r="AC206" i="70"/>
  <c r="S206" i="70"/>
  <c r="R206" i="70"/>
  <c r="AD206" i="70"/>
  <c r="AB206" i="70"/>
  <c r="AA206" i="70"/>
  <c r="Z206" i="70"/>
  <c r="X206" i="70"/>
  <c r="AC235" i="70"/>
  <c r="X235" i="70"/>
  <c r="W235" i="70"/>
  <c r="T235" i="70"/>
  <c r="AE235" i="70"/>
  <c r="AA235" i="70"/>
  <c r="S235" i="70"/>
  <c r="R235" i="70"/>
  <c r="S3" i="70"/>
  <c r="S9" i="70"/>
  <c r="AB18" i="70"/>
  <c r="X3" i="70"/>
  <c r="AB4" i="70"/>
  <c r="X9" i="70"/>
  <c r="AA3" i="70"/>
  <c r="AE4" i="70"/>
  <c r="S7" i="70"/>
  <c r="W8" i="70"/>
  <c r="AA9" i="70"/>
  <c r="AE10" i="70"/>
  <c r="S13" i="70"/>
  <c r="AB14" i="70"/>
  <c r="AD16" i="70"/>
  <c r="R21" i="70"/>
  <c r="V24" i="70"/>
  <c r="W25" i="70"/>
  <c r="AB26" i="70"/>
  <c r="AD28" i="70"/>
  <c r="R33" i="70"/>
  <c r="V36" i="70"/>
  <c r="W37" i="70"/>
  <c r="AB38" i="70"/>
  <c r="AD40" i="70"/>
  <c r="R45" i="70"/>
  <c r="W48" i="70"/>
  <c r="Z49" i="70"/>
  <c r="R55" i="70"/>
  <c r="AC57" i="70"/>
  <c r="X57" i="70"/>
  <c r="W57" i="70"/>
  <c r="AE57" i="70"/>
  <c r="AC61" i="70"/>
  <c r="AD61" i="70"/>
  <c r="AB61" i="70"/>
  <c r="T61" i="70"/>
  <c r="AD65" i="70"/>
  <c r="S74" i="70"/>
  <c r="R74" i="70"/>
  <c r="AC77" i="70"/>
  <c r="AA82" i="70"/>
  <c r="AB91" i="70"/>
  <c r="AC99" i="70"/>
  <c r="V99" i="70"/>
  <c r="S99" i="70"/>
  <c r="R99" i="70"/>
  <c r="AE99" i="70"/>
  <c r="AD99" i="70"/>
  <c r="AB99" i="70"/>
  <c r="AA99" i="70"/>
  <c r="AD143" i="70"/>
  <c r="AE150" i="70"/>
  <c r="AD150" i="70"/>
  <c r="AA150" i="70"/>
  <c r="Z150" i="70"/>
  <c r="W150" i="70"/>
  <c r="X171" i="70"/>
  <c r="T176" i="70"/>
  <c r="W184" i="70"/>
  <c r="AD221" i="70"/>
  <c r="AE221" i="70"/>
  <c r="V221" i="70"/>
  <c r="AA221" i="70"/>
  <c r="Z221" i="70"/>
  <c r="W4" i="70"/>
  <c r="AB3" i="70"/>
  <c r="AB9" i="70"/>
  <c r="T13" i="70"/>
  <c r="X25" i="70"/>
  <c r="X37" i="70"/>
  <c r="AE59" i="70"/>
  <c r="V59" i="70"/>
  <c r="R59" i="70"/>
  <c r="AC79" i="70"/>
  <c r="S79" i="70"/>
  <c r="R79" i="70"/>
  <c r="AA79" i="70"/>
  <c r="Z79" i="70"/>
  <c r="AD91" i="70"/>
  <c r="AE94" i="70"/>
  <c r="AD94" i="70"/>
  <c r="Z94" i="70"/>
  <c r="W94" i="70"/>
  <c r="V94" i="70"/>
  <c r="S94" i="70"/>
  <c r="R94" i="70"/>
  <c r="U161" i="70"/>
  <c r="R161" i="70"/>
  <c r="AC167" i="70"/>
  <c r="S167" i="70"/>
  <c r="AE167" i="70"/>
  <c r="AD167" i="70"/>
  <c r="AA167" i="70"/>
  <c r="Z167" i="70"/>
  <c r="X167" i="70"/>
  <c r="W167" i="70"/>
  <c r="V167" i="70"/>
  <c r="AC243" i="70"/>
  <c r="AA243" i="70"/>
  <c r="Z243" i="70"/>
  <c r="W243" i="70"/>
  <c r="V243" i="70"/>
  <c r="R243" i="70"/>
  <c r="AE243" i="70"/>
  <c r="AD243" i="70"/>
  <c r="AB243" i="70"/>
  <c r="X243" i="70"/>
  <c r="T243" i="70"/>
  <c r="S243" i="70"/>
  <c r="AC49" i="70"/>
  <c r="AD49" i="70"/>
  <c r="T49" i="70"/>
  <c r="X50" i="70"/>
  <c r="AC224" i="70"/>
  <c r="AA224" i="70"/>
  <c r="Z224" i="70"/>
  <c r="W224" i="70"/>
  <c r="R224" i="70"/>
  <c r="T224" i="70"/>
  <c r="S224" i="70"/>
  <c r="AE224" i="70"/>
  <c r="Z25" i="70"/>
  <c r="Z109" i="70"/>
  <c r="AD109" i="70"/>
  <c r="AC109" i="70"/>
  <c r="V109" i="70"/>
  <c r="U109" i="70"/>
  <c r="R109" i="70"/>
  <c r="AC163" i="70"/>
  <c r="T163" i="70"/>
  <c r="AD163" i="70"/>
  <c r="AB163" i="70"/>
  <c r="Z163" i="70"/>
  <c r="X163" i="70"/>
  <c r="W163" i="70"/>
  <c r="V163" i="70"/>
  <c r="S163" i="70"/>
  <c r="I37" i="22"/>
  <c r="AE67" i="70"/>
  <c r="AB67" i="70"/>
  <c r="AC107" i="70"/>
  <c r="AA107" i="70"/>
  <c r="AE107" i="70"/>
  <c r="AB107" i="70"/>
  <c r="Z107" i="70"/>
  <c r="X107" i="70"/>
  <c r="W107" i="70"/>
  <c r="V107" i="70"/>
  <c r="AA130" i="70"/>
  <c r="AE130" i="70"/>
  <c r="Z130" i="70"/>
  <c r="W130" i="70"/>
  <c r="V130" i="70"/>
  <c r="S130" i="70"/>
  <c r="R130" i="70"/>
  <c r="AE3" i="70"/>
  <c r="Z37" i="70"/>
  <c r="AB49" i="70"/>
  <c r="AC83" i="70"/>
  <c r="V83" i="70"/>
  <c r="T83" i="70"/>
  <c r="AD83" i="70"/>
  <c r="AB83" i="70"/>
  <c r="X7" i="70"/>
  <c r="AB8" i="70"/>
  <c r="T12" i="70"/>
  <c r="X13" i="70"/>
  <c r="S20" i="70"/>
  <c r="V21" i="70"/>
  <c r="X22" i="70"/>
  <c r="AA24" i="70"/>
  <c r="AA25" i="70"/>
  <c r="S32" i="70"/>
  <c r="V33" i="70"/>
  <c r="X34" i="70"/>
  <c r="AA36" i="70"/>
  <c r="AA37" i="70"/>
  <c r="S44" i="70"/>
  <c r="V45" i="70"/>
  <c r="X46" i="70"/>
  <c r="AD48" i="70"/>
  <c r="AE49" i="70"/>
  <c r="T57" i="70"/>
  <c r="AD59" i="70"/>
  <c r="V61" i="70"/>
  <c r="V63" i="70"/>
  <c r="X71" i="70"/>
  <c r="AC74" i="70"/>
  <c r="V79" i="70"/>
  <c r="R83" i="70"/>
  <c r="X99" i="70"/>
  <c r="AA106" i="70"/>
  <c r="AE106" i="70"/>
  <c r="Z106" i="70"/>
  <c r="W106" i="70"/>
  <c r="V106" i="70"/>
  <c r="S106" i="70"/>
  <c r="R106" i="70"/>
  <c r="AC123" i="70"/>
  <c r="V123" i="70"/>
  <c r="S123" i="70"/>
  <c r="R123" i="70"/>
  <c r="AE123" i="70"/>
  <c r="AD123" i="70"/>
  <c r="AB123" i="70"/>
  <c r="AA123" i="70"/>
  <c r="V150" i="70"/>
  <c r="Z161" i="70"/>
  <c r="R163" i="70"/>
  <c r="T167" i="70"/>
  <c r="AC177" i="70"/>
  <c r="X177" i="70"/>
  <c r="AE206" i="70"/>
  <c r="W221" i="70"/>
  <c r="AD235" i="70"/>
  <c r="AC119" i="70"/>
  <c r="S119" i="70"/>
  <c r="AE119" i="70"/>
  <c r="AD119" i="70"/>
  <c r="AA119" i="70"/>
  <c r="Z119" i="70"/>
  <c r="X119" i="70"/>
  <c r="W119" i="70"/>
  <c r="V119" i="70"/>
  <c r="AE9" i="70"/>
  <c r="T6" i="70"/>
  <c r="S5" i="70"/>
  <c r="W6" i="70"/>
  <c r="AA7" i="70"/>
  <c r="AE8" i="70"/>
  <c r="S11" i="70"/>
  <c r="W12" i="70"/>
  <c r="AA13" i="70"/>
  <c r="R17" i="70"/>
  <c r="V20" i="70"/>
  <c r="W21" i="70"/>
  <c r="AB22" i="70"/>
  <c r="AD24" i="70"/>
  <c r="AB25" i="70"/>
  <c r="R29" i="70"/>
  <c r="V32" i="70"/>
  <c r="W33" i="70"/>
  <c r="AB34" i="70"/>
  <c r="AD36" i="70"/>
  <c r="AB37" i="70"/>
  <c r="R41" i="70"/>
  <c r="V44" i="70"/>
  <c r="W45" i="70"/>
  <c r="AB46" i="70"/>
  <c r="AE48" i="70"/>
  <c r="W56" i="70"/>
  <c r="V56" i="70"/>
  <c r="V57" i="70"/>
  <c r="W61" i="70"/>
  <c r="Z63" i="70"/>
  <c r="AB71" i="70"/>
  <c r="AD74" i="70"/>
  <c r="W79" i="70"/>
  <c r="S83" i="70"/>
  <c r="AB88" i="70"/>
  <c r="X88" i="70"/>
  <c r="AC95" i="70"/>
  <c r="S95" i="70"/>
  <c r="AE95" i="70"/>
  <c r="AD95" i="70"/>
  <c r="AA95" i="70"/>
  <c r="Z95" i="70"/>
  <c r="X95" i="70"/>
  <c r="W95" i="70"/>
  <c r="V95" i="70"/>
  <c r="Z99" i="70"/>
  <c r="AD106" i="70"/>
  <c r="T123" i="70"/>
  <c r="AC148" i="70"/>
  <c r="AB148" i="70"/>
  <c r="AC155" i="70"/>
  <c r="AE155" i="70"/>
  <c r="S155" i="70"/>
  <c r="R155" i="70"/>
  <c r="AD155" i="70"/>
  <c r="AB155" i="70"/>
  <c r="AA155" i="70"/>
  <c r="Z155" i="70"/>
  <c r="AC161" i="70"/>
  <c r="AA163" i="70"/>
  <c r="AB167" i="70"/>
  <c r="S170" i="70"/>
  <c r="AE170" i="70"/>
  <c r="AD170" i="70"/>
  <c r="AA170" i="70"/>
  <c r="Z170" i="70"/>
  <c r="S177" i="70"/>
  <c r="W187" i="70"/>
  <c r="AE187" i="70"/>
  <c r="AC210" i="70"/>
  <c r="Z210" i="70"/>
  <c r="X210" i="70"/>
  <c r="AD210" i="70"/>
  <c r="AB210" i="70"/>
  <c r="W210" i="70"/>
  <c r="V210" i="70"/>
  <c r="T210" i="70"/>
  <c r="S210" i="70"/>
  <c r="R210" i="70"/>
  <c r="U233" i="70"/>
  <c r="AD25" i="70"/>
  <c r="AD37" i="70"/>
  <c r="AE60" i="70"/>
  <c r="AD60" i="70"/>
  <c r="R60" i="70"/>
  <c r="AC65" i="70"/>
  <c r="S65" i="70"/>
  <c r="R65" i="70"/>
  <c r="Z65" i="70"/>
  <c r="W83" i="70"/>
  <c r="AE163" i="70"/>
  <c r="AD175" i="70"/>
  <c r="AE175" i="70"/>
  <c r="Z175" i="70"/>
  <c r="Y175" i="70"/>
  <c r="W175" i="70"/>
  <c r="U175" i="70"/>
  <c r="S175" i="70"/>
  <c r="Q250" i="70"/>
  <c r="AF25" i="70" s="1"/>
  <c r="I40" i="22"/>
  <c r="AE87" i="70"/>
  <c r="AB111" i="70"/>
  <c r="AB135" i="70"/>
  <c r="AE159" i="70"/>
  <c r="AD202" i="70"/>
  <c r="AC103" i="70"/>
  <c r="X103" i="70"/>
  <c r="AE111" i="70"/>
  <c r="AC127" i="70"/>
  <c r="X127" i="70"/>
  <c r="AE135" i="70"/>
  <c r="AC139" i="70"/>
  <c r="AB139" i="70"/>
  <c r="R162" i="70"/>
  <c r="AA174" i="70"/>
  <c r="AE202" i="70"/>
  <c r="AC227" i="70"/>
  <c r="AE227" i="70"/>
  <c r="AD227" i="70"/>
  <c r="Y227" i="70"/>
  <c r="AC236" i="70"/>
  <c r="AE236" i="70"/>
  <c r="AA236" i="70"/>
  <c r="U236" i="70"/>
  <c r="T241" i="70"/>
  <c r="R241" i="70"/>
  <c r="AC241" i="70"/>
  <c r="X241" i="70"/>
  <c r="AC159" i="70"/>
  <c r="R159" i="70"/>
  <c r="AC190" i="70"/>
  <c r="Z190" i="70"/>
  <c r="AC198" i="70"/>
  <c r="T198" i="70"/>
  <c r="S198" i="70"/>
  <c r="T104" i="70"/>
  <c r="AC111" i="70"/>
  <c r="AD111" i="70"/>
  <c r="AC135" i="70"/>
  <c r="AD135" i="70"/>
  <c r="Z209" i="70"/>
  <c r="W209" i="70"/>
  <c r="AC218" i="70"/>
  <c r="X218" i="70"/>
  <c r="W218" i="70"/>
  <c r="AE218" i="70"/>
  <c r="AC229" i="70"/>
  <c r="AE229" i="70"/>
  <c r="AA229" i="70"/>
  <c r="S229" i="70"/>
  <c r="W102" i="70"/>
  <c r="W126" i="70"/>
  <c r="AD138" i="70"/>
  <c r="AC202" i="70"/>
  <c r="AA202" i="70"/>
  <c r="Z202" i="70"/>
  <c r="T232" i="70"/>
  <c r="S232" i="70"/>
  <c r="AC232" i="70"/>
  <c r="X232" i="70"/>
  <c r="AC239" i="70"/>
  <c r="W239" i="70"/>
  <c r="V239" i="70"/>
  <c r="S239" i="70"/>
  <c r="R239" i="70"/>
  <c r="AD239" i="70"/>
  <c r="Z239" i="70"/>
  <c r="I36" i="22"/>
  <c r="W87" i="70"/>
  <c r="Z90" i="70"/>
  <c r="V93" i="70"/>
  <c r="S102" i="70"/>
  <c r="W103" i="70"/>
  <c r="AC104" i="70"/>
  <c r="AE110" i="70"/>
  <c r="T111" i="70"/>
  <c r="U112" i="70"/>
  <c r="W114" i="70"/>
  <c r="V117" i="70"/>
  <c r="S126" i="70"/>
  <c r="W127" i="70"/>
  <c r="AC128" i="70"/>
  <c r="AE134" i="70"/>
  <c r="T135" i="70"/>
  <c r="Y136" i="70"/>
  <c r="S138" i="70"/>
  <c r="W139" i="70"/>
  <c r="AB140" i="70"/>
  <c r="AA142" i="70"/>
  <c r="AC145" i="70"/>
  <c r="Y149" i="70"/>
  <c r="S158" i="70"/>
  <c r="W159" i="70"/>
  <c r="AA162" i="70"/>
  <c r="AD169" i="70"/>
  <c r="AB172" i="70"/>
  <c r="X172" i="70"/>
  <c r="Z174" i="70"/>
  <c r="X178" i="70"/>
  <c r="X182" i="70"/>
  <c r="X188" i="70"/>
  <c r="V190" i="70"/>
  <c r="Z193" i="70"/>
  <c r="X198" i="70"/>
  <c r="S202" i="70"/>
  <c r="V209" i="70"/>
  <c r="V213" i="70"/>
  <c r="T218" i="70"/>
  <c r="X229" i="70"/>
  <c r="Y232" i="70"/>
  <c r="X239" i="70"/>
  <c r="AC247" i="70"/>
  <c r="AE247" i="70"/>
  <c r="X247" i="70"/>
  <c r="W247" i="70"/>
  <c r="T247" i="70"/>
  <c r="S247" i="70"/>
  <c r="R73" i="70"/>
  <c r="X87" i="70"/>
  <c r="AA90" i="70"/>
  <c r="V102" i="70"/>
  <c r="Z103" i="70"/>
  <c r="R110" i="70"/>
  <c r="V111" i="70"/>
  <c r="Z114" i="70"/>
  <c r="V126" i="70"/>
  <c r="Z127" i="70"/>
  <c r="V135" i="70"/>
  <c r="V138" i="70"/>
  <c r="X139" i="70"/>
  <c r="AD142" i="70"/>
  <c r="AC147" i="70"/>
  <c r="R147" i="70"/>
  <c r="V158" i="70"/>
  <c r="X159" i="70"/>
  <c r="AD162" i="70"/>
  <c r="AD174" i="70"/>
  <c r="Y178" i="70"/>
  <c r="Z182" i="70"/>
  <c r="Z188" i="70"/>
  <c r="W190" i="70"/>
  <c r="AA193" i="70"/>
  <c r="Z198" i="70"/>
  <c r="T202" i="70"/>
  <c r="AA209" i="70"/>
  <c r="Z213" i="70"/>
  <c r="W217" i="70"/>
  <c r="V217" i="70"/>
  <c r="V218" i="70"/>
  <c r="T226" i="70"/>
  <c r="R226" i="70"/>
  <c r="AB229" i="70"/>
  <c r="AA232" i="70"/>
  <c r="AA239" i="70"/>
  <c r="AA247" i="70"/>
  <c r="Z238" i="70"/>
  <c r="AE242" i="70"/>
  <c r="I32" i="22"/>
  <c r="I33" i="22"/>
  <c r="I34" i="22"/>
  <c r="T228" i="70"/>
  <c r="AC230" i="70"/>
  <c r="AE238" i="70"/>
  <c r="T246" i="70"/>
  <c r="I35" i="22"/>
  <c r="Z246" i="70"/>
  <c r="I38" i="22"/>
  <c r="Z228" i="70"/>
  <c r="R238" i="70"/>
  <c r="S242" i="70"/>
  <c r="U245" i="70"/>
  <c r="AA246" i="70"/>
  <c r="I39" i="22"/>
  <c r="H10" i="72"/>
  <c r="E49" i="72" s="1"/>
  <c r="H6" i="72"/>
  <c r="E67" i="72" s="1"/>
  <c r="Z223" i="70"/>
  <c r="AB228" i="70"/>
  <c r="U238" i="70"/>
  <c r="Y242" i="70"/>
  <c r="AC245" i="70"/>
  <c r="I41" i="22"/>
  <c r="R214" i="70"/>
  <c r="AD228" i="70"/>
  <c r="Z242" i="70"/>
  <c r="AD245" i="70"/>
  <c r="I30" i="22"/>
  <c r="I42" i="22"/>
  <c r="H6" i="71"/>
  <c r="E68" i="71" s="1"/>
  <c r="E116" i="72"/>
  <c r="H7" i="72"/>
  <c r="E60" i="72" s="1"/>
  <c r="H11" i="72"/>
  <c r="E93" i="72" s="1"/>
  <c r="B10" i="69"/>
  <c r="H9" i="72"/>
  <c r="E175" i="72" s="1"/>
  <c r="H5" i="72"/>
  <c r="E130" i="72" s="1"/>
  <c r="E55" i="72"/>
  <c r="H3" i="72"/>
  <c r="E183" i="72" s="1"/>
  <c r="H8" i="72"/>
  <c r="E80" i="72" s="1"/>
  <c r="H12" i="72"/>
  <c r="E240" i="72" s="1"/>
  <c r="H4" i="72"/>
  <c r="E30" i="72"/>
  <c r="E150" i="72"/>
  <c r="E214" i="72"/>
  <c r="E241" i="72"/>
  <c r="E131" i="72"/>
  <c r="E139" i="72"/>
  <c r="H11" i="71"/>
  <c r="E149" i="71" s="1"/>
  <c r="E249" i="71"/>
  <c r="E235" i="71"/>
  <c r="E195" i="71"/>
  <c r="E14" i="71"/>
  <c r="E5" i="71"/>
  <c r="E11" i="71"/>
  <c r="E15" i="71"/>
  <c r="E21" i="71"/>
  <c r="E41" i="71"/>
  <c r="E45" i="71"/>
  <c r="E49" i="71"/>
  <c r="H9" i="71"/>
  <c r="E133" i="71"/>
  <c r="E165" i="71"/>
  <c r="H3" i="71"/>
  <c r="H5" i="71"/>
  <c r="O34" i="2"/>
  <c r="O36" i="2" s="1"/>
  <c r="E227" i="71"/>
  <c r="H8" i="71"/>
  <c r="E189" i="71" s="1"/>
  <c r="H12" i="71"/>
  <c r="E222" i="71" s="1"/>
  <c r="E40" i="71"/>
  <c r="E64" i="71"/>
  <c r="E66" i="71"/>
  <c r="E102" i="71"/>
  <c r="E138" i="71"/>
  <c r="H7" i="71"/>
  <c r="E90" i="71" s="1"/>
  <c r="E134" i="71"/>
  <c r="E172" i="71"/>
  <c r="E252" i="71"/>
  <c r="E226" i="71"/>
  <c r="E200" i="71"/>
  <c r="E224" i="71"/>
  <c r="E256" i="71"/>
  <c r="K43" i="22"/>
  <c r="L36" i="22" s="1"/>
  <c r="S14" i="70"/>
  <c r="W14" i="70"/>
  <c r="AA14" i="70"/>
  <c r="AE14" i="70"/>
  <c r="T15" i="70"/>
  <c r="X15" i="70"/>
  <c r="AB15" i="70"/>
  <c r="U16" i="70"/>
  <c r="Y16" i="70"/>
  <c r="AC16" i="70"/>
  <c r="S18" i="70"/>
  <c r="W18" i="70"/>
  <c r="AA18" i="70"/>
  <c r="AE18" i="70"/>
  <c r="T19" i="70"/>
  <c r="X19" i="70"/>
  <c r="AB19" i="70"/>
  <c r="U20" i="70"/>
  <c r="Y20" i="70"/>
  <c r="AC20" i="70"/>
  <c r="S22" i="70"/>
  <c r="W22" i="70"/>
  <c r="AA22" i="70"/>
  <c r="AE22" i="70"/>
  <c r="T23" i="70"/>
  <c r="X23" i="70"/>
  <c r="AB23" i="70"/>
  <c r="U24" i="70"/>
  <c r="Y24" i="70"/>
  <c r="AC24" i="70"/>
  <c r="S26" i="70"/>
  <c r="W26" i="70"/>
  <c r="AA26" i="70"/>
  <c r="AE26" i="70"/>
  <c r="T27" i="70"/>
  <c r="X27" i="70"/>
  <c r="AB27" i="70"/>
  <c r="U28" i="70"/>
  <c r="Y28" i="70"/>
  <c r="AC28" i="70"/>
  <c r="S30" i="70"/>
  <c r="W30" i="70"/>
  <c r="AA30" i="70"/>
  <c r="AE30" i="70"/>
  <c r="T31" i="70"/>
  <c r="X31" i="70"/>
  <c r="AB31" i="70"/>
  <c r="U32" i="70"/>
  <c r="Y32" i="70"/>
  <c r="AC32" i="70"/>
  <c r="S34" i="70"/>
  <c r="W34" i="70"/>
  <c r="AA34" i="70"/>
  <c r="AE34" i="70"/>
  <c r="T35" i="70"/>
  <c r="X35" i="70"/>
  <c r="AB35" i="70"/>
  <c r="U36" i="70"/>
  <c r="Y36" i="70"/>
  <c r="AC36" i="70"/>
  <c r="S38" i="70"/>
  <c r="W38" i="70"/>
  <c r="AA38" i="70"/>
  <c r="AE38" i="70"/>
  <c r="T39" i="70"/>
  <c r="X39" i="70"/>
  <c r="AB39" i="70"/>
  <c r="U40" i="70"/>
  <c r="Y40" i="70"/>
  <c r="AC40" i="70"/>
  <c r="S42" i="70"/>
  <c r="W42" i="70"/>
  <c r="AA42" i="70"/>
  <c r="AE42" i="70"/>
  <c r="T43" i="70"/>
  <c r="X43" i="70"/>
  <c r="AB43" i="70"/>
  <c r="U44" i="70"/>
  <c r="Y44" i="70"/>
  <c r="AC44" i="70"/>
  <c r="S46" i="70"/>
  <c r="W46" i="70"/>
  <c r="AA46" i="70"/>
  <c r="AE46" i="70"/>
  <c r="T47" i="70"/>
  <c r="X47" i="70"/>
  <c r="AB47" i="70"/>
  <c r="U48" i="70"/>
  <c r="Y48" i="70"/>
  <c r="AC48" i="70"/>
  <c r="S50" i="70"/>
  <c r="W50" i="70"/>
  <c r="AA50" i="70"/>
  <c r="AE50" i="70"/>
  <c r="T51" i="70"/>
  <c r="X51" i="70"/>
  <c r="AB51" i="70"/>
  <c r="U52" i="70"/>
  <c r="Y52" i="70"/>
  <c r="AC52" i="70"/>
  <c r="S54" i="70"/>
  <c r="W54" i="70"/>
  <c r="AA54" i="70"/>
  <c r="AE54" i="70"/>
  <c r="T55" i="70"/>
  <c r="X55" i="70"/>
  <c r="AB55" i="70"/>
  <c r="U56" i="70"/>
  <c r="Y56" i="70"/>
  <c r="AC56" i="70"/>
  <c r="S58" i="70"/>
  <c r="W58" i="70"/>
  <c r="AA58" i="70"/>
  <c r="AE58" i="70"/>
  <c r="T59" i="70"/>
  <c r="X59" i="70"/>
  <c r="AB59" i="70"/>
  <c r="U60" i="70"/>
  <c r="Y60" i="70"/>
  <c r="AC60" i="70"/>
  <c r="S62" i="70"/>
  <c r="W62" i="70"/>
  <c r="AA62" i="70"/>
  <c r="AE62" i="70"/>
  <c r="T63" i="70"/>
  <c r="X63" i="70"/>
  <c r="AB63" i="70"/>
  <c r="U64" i="70"/>
  <c r="Y64" i="70"/>
  <c r="AC64" i="70"/>
  <c r="S66" i="70"/>
  <c r="W66" i="70"/>
  <c r="AA66" i="70"/>
  <c r="AE66" i="70"/>
  <c r="T67" i="70"/>
  <c r="Z67" i="70"/>
  <c r="AD68" i="70"/>
  <c r="Z68" i="70"/>
  <c r="V68" i="70"/>
  <c r="R68" i="70"/>
  <c r="W68" i="70"/>
  <c r="AB68" i="70"/>
  <c r="T69" i="70"/>
  <c r="Y69" i="70"/>
  <c r="AD69" i="70"/>
  <c r="U70" i="70"/>
  <c r="Z70" i="70"/>
  <c r="U73" i="70"/>
  <c r="Z73" i="70"/>
  <c r="AB74" i="70"/>
  <c r="X74" i="70"/>
  <c r="T74" i="70"/>
  <c r="V74" i="70"/>
  <c r="AA74" i="70"/>
  <c r="X76" i="70"/>
  <c r="V81" i="70"/>
  <c r="X84" i="70"/>
  <c r="V89" i="70"/>
  <c r="X92" i="70"/>
  <c r="V97" i="70"/>
  <c r="X100" i="70"/>
  <c r="V105" i="70"/>
  <c r="X108" i="70"/>
  <c r="V113" i="70"/>
  <c r="X116" i="70"/>
  <c r="V121" i="70"/>
  <c r="X124" i="70"/>
  <c r="V129" i="70"/>
  <c r="AD132" i="70"/>
  <c r="Z132" i="70"/>
  <c r="V132" i="70"/>
  <c r="R132" i="70"/>
  <c r="AE132" i="70"/>
  <c r="AA132" i="70"/>
  <c r="Y132" i="70"/>
  <c r="T132" i="70"/>
  <c r="AB132" i="70"/>
  <c r="U132" i="70"/>
  <c r="AC132" i="70"/>
  <c r="AB189" i="70"/>
  <c r="X189" i="70"/>
  <c r="T189" i="70"/>
  <c r="AE189" i="70"/>
  <c r="Z189" i="70"/>
  <c r="U189" i="70"/>
  <c r="AC189" i="70"/>
  <c r="W189" i="70"/>
  <c r="R189" i="70"/>
  <c r="V189" i="70"/>
  <c r="Y189" i="70"/>
  <c r="AA189" i="70"/>
  <c r="AD189" i="70"/>
  <c r="AE204" i="70"/>
  <c r="AA204" i="70"/>
  <c r="W204" i="70"/>
  <c r="S204" i="70"/>
  <c r="AB204" i="70"/>
  <c r="X204" i="70"/>
  <c r="T204" i="70"/>
  <c r="Z204" i="70"/>
  <c r="R204" i="70"/>
  <c r="AD204" i="70"/>
  <c r="V204" i="70"/>
  <c r="U204" i="70"/>
  <c r="Y204" i="70"/>
  <c r="AC204" i="70"/>
  <c r="Y15" i="70"/>
  <c r="AC15" i="70"/>
  <c r="U23" i="70"/>
  <c r="Y23" i="70"/>
  <c r="AC23" i="70"/>
  <c r="U27" i="70"/>
  <c r="Y27" i="70"/>
  <c r="AC27" i="70"/>
  <c r="U31" i="70"/>
  <c r="Y31" i="70"/>
  <c r="AC31" i="70"/>
  <c r="U35" i="70"/>
  <c r="Y35" i="70"/>
  <c r="AC35" i="70"/>
  <c r="U39" i="70"/>
  <c r="Y39" i="70"/>
  <c r="AC39" i="70"/>
  <c r="U43" i="70"/>
  <c r="Y43" i="70"/>
  <c r="AC43" i="70"/>
  <c r="U47" i="70"/>
  <c r="Y47" i="70"/>
  <c r="AC47" i="70"/>
  <c r="U51" i="70"/>
  <c r="Y51" i="70"/>
  <c r="AC51" i="70"/>
  <c r="T54" i="70"/>
  <c r="X54" i="70"/>
  <c r="AB54" i="70"/>
  <c r="U55" i="70"/>
  <c r="Y55" i="70"/>
  <c r="AC55" i="70"/>
  <c r="T58" i="70"/>
  <c r="X58" i="70"/>
  <c r="AB58" i="70"/>
  <c r="U59" i="70"/>
  <c r="Y59" i="70"/>
  <c r="AC59" i="70"/>
  <c r="T62" i="70"/>
  <c r="X62" i="70"/>
  <c r="AB62" i="70"/>
  <c r="U63" i="70"/>
  <c r="Y63" i="70"/>
  <c r="AC63" i="70"/>
  <c r="T66" i="70"/>
  <c r="X66" i="70"/>
  <c r="AB66" i="70"/>
  <c r="AC67" i="70"/>
  <c r="Y67" i="70"/>
  <c r="U67" i="70"/>
  <c r="V67" i="70"/>
  <c r="AA67" i="70"/>
  <c r="U69" i="70"/>
  <c r="Z69" i="70"/>
  <c r="AB70" i="70"/>
  <c r="X70" i="70"/>
  <c r="T70" i="70"/>
  <c r="V70" i="70"/>
  <c r="AA70" i="70"/>
  <c r="AE73" i="70"/>
  <c r="AA73" i="70"/>
  <c r="W73" i="70"/>
  <c r="S73" i="70"/>
  <c r="V73" i="70"/>
  <c r="AB73" i="70"/>
  <c r="AD76" i="70"/>
  <c r="Z76" i="70"/>
  <c r="V76" i="70"/>
  <c r="R76" i="70"/>
  <c r="AE76" i="70"/>
  <c r="AA76" i="70"/>
  <c r="W76" i="70"/>
  <c r="S76" i="70"/>
  <c r="Y76" i="70"/>
  <c r="AE81" i="70"/>
  <c r="AA81" i="70"/>
  <c r="W81" i="70"/>
  <c r="S81" i="70"/>
  <c r="AB81" i="70"/>
  <c r="X81" i="70"/>
  <c r="T81" i="70"/>
  <c r="Y81" i="70"/>
  <c r="AD84" i="70"/>
  <c r="Z84" i="70"/>
  <c r="V84" i="70"/>
  <c r="R84" i="70"/>
  <c r="AE84" i="70"/>
  <c r="AA84" i="70"/>
  <c r="W84" i="70"/>
  <c r="S84" i="70"/>
  <c r="Y84" i="70"/>
  <c r="AE89" i="70"/>
  <c r="AA89" i="70"/>
  <c r="W89" i="70"/>
  <c r="S89" i="70"/>
  <c r="AB89" i="70"/>
  <c r="X89" i="70"/>
  <c r="T89" i="70"/>
  <c r="Y89" i="70"/>
  <c r="AD92" i="70"/>
  <c r="Z92" i="70"/>
  <c r="V92" i="70"/>
  <c r="R92" i="70"/>
  <c r="AE92" i="70"/>
  <c r="AA92" i="70"/>
  <c r="W92" i="70"/>
  <c r="S92" i="70"/>
  <c r="Y92" i="70"/>
  <c r="AE97" i="70"/>
  <c r="AA97" i="70"/>
  <c r="W97" i="70"/>
  <c r="S97" i="70"/>
  <c r="AB97" i="70"/>
  <c r="X97" i="70"/>
  <c r="T97" i="70"/>
  <c r="Y97" i="70"/>
  <c r="AD100" i="70"/>
  <c r="Z100" i="70"/>
  <c r="V100" i="70"/>
  <c r="R100" i="70"/>
  <c r="AE100" i="70"/>
  <c r="AA100" i="70"/>
  <c r="W100" i="70"/>
  <c r="S100" i="70"/>
  <c r="Y100" i="70"/>
  <c r="AE105" i="70"/>
  <c r="AA105" i="70"/>
  <c r="W105" i="70"/>
  <c r="S105" i="70"/>
  <c r="AB105" i="70"/>
  <c r="X105" i="70"/>
  <c r="T105" i="70"/>
  <c r="Y105" i="70"/>
  <c r="AD108" i="70"/>
  <c r="Z108" i="70"/>
  <c r="V108" i="70"/>
  <c r="R108" i="70"/>
  <c r="AE108" i="70"/>
  <c r="AA108" i="70"/>
  <c r="W108" i="70"/>
  <c r="S108" i="70"/>
  <c r="Y108" i="70"/>
  <c r="AE113" i="70"/>
  <c r="AA113" i="70"/>
  <c r="W113" i="70"/>
  <c r="S113" i="70"/>
  <c r="AB113" i="70"/>
  <c r="X113" i="70"/>
  <c r="T113" i="70"/>
  <c r="Y113" i="70"/>
  <c r="AD116" i="70"/>
  <c r="Z116" i="70"/>
  <c r="V116" i="70"/>
  <c r="R116" i="70"/>
  <c r="AE116" i="70"/>
  <c r="AA116" i="70"/>
  <c r="W116" i="70"/>
  <c r="S116" i="70"/>
  <c r="Y116" i="70"/>
  <c r="AE121" i="70"/>
  <c r="AA121" i="70"/>
  <c r="W121" i="70"/>
  <c r="S121" i="70"/>
  <c r="AB121" i="70"/>
  <c r="X121" i="70"/>
  <c r="T121" i="70"/>
  <c r="Y121" i="70"/>
  <c r="AD124" i="70"/>
  <c r="Z124" i="70"/>
  <c r="V124" i="70"/>
  <c r="R124" i="70"/>
  <c r="AE124" i="70"/>
  <c r="AA124" i="70"/>
  <c r="W124" i="70"/>
  <c r="S124" i="70"/>
  <c r="Y124" i="70"/>
  <c r="AE129" i="70"/>
  <c r="AA129" i="70"/>
  <c r="W129" i="70"/>
  <c r="S129" i="70"/>
  <c r="AB129" i="70"/>
  <c r="X129" i="70"/>
  <c r="T129" i="70"/>
  <c r="Y129" i="70"/>
  <c r="AE141" i="70"/>
  <c r="AA141" i="70"/>
  <c r="W141" i="70"/>
  <c r="S141" i="70"/>
  <c r="AB141" i="70"/>
  <c r="X141" i="70"/>
  <c r="T141" i="70"/>
  <c r="AC141" i="70"/>
  <c r="U141" i="70"/>
  <c r="AD141" i="70"/>
  <c r="V141" i="70"/>
  <c r="AD144" i="70"/>
  <c r="Z144" i="70"/>
  <c r="V144" i="70"/>
  <c r="R144" i="70"/>
  <c r="AE144" i="70"/>
  <c r="AA144" i="70"/>
  <c r="W144" i="70"/>
  <c r="S144" i="70"/>
  <c r="AC144" i="70"/>
  <c r="U144" i="70"/>
  <c r="X144" i="70"/>
  <c r="AE157" i="70"/>
  <c r="AA157" i="70"/>
  <c r="W157" i="70"/>
  <c r="S157" i="70"/>
  <c r="AB157" i="70"/>
  <c r="X157" i="70"/>
  <c r="T157" i="70"/>
  <c r="AC157" i="70"/>
  <c r="U157" i="70"/>
  <c r="AD157" i="70"/>
  <c r="V157" i="70"/>
  <c r="AD160" i="70"/>
  <c r="Z160" i="70"/>
  <c r="V160" i="70"/>
  <c r="R160" i="70"/>
  <c r="AE160" i="70"/>
  <c r="AA160" i="70"/>
  <c r="W160" i="70"/>
  <c r="S160" i="70"/>
  <c r="AC160" i="70"/>
  <c r="U160" i="70"/>
  <c r="X160" i="70"/>
  <c r="AE173" i="70"/>
  <c r="AA173" i="70"/>
  <c r="W173" i="70"/>
  <c r="S173" i="70"/>
  <c r="AB173" i="70"/>
  <c r="X173" i="70"/>
  <c r="T173" i="70"/>
  <c r="AC173" i="70"/>
  <c r="U173" i="70"/>
  <c r="AD173" i="70"/>
  <c r="V173" i="70"/>
  <c r="AE220" i="70"/>
  <c r="AA220" i="70"/>
  <c r="W220" i="70"/>
  <c r="S220" i="70"/>
  <c r="AB220" i="70"/>
  <c r="X220" i="70"/>
  <c r="T220" i="70"/>
  <c r="Z220" i="70"/>
  <c r="R220" i="70"/>
  <c r="AD220" i="70"/>
  <c r="V220" i="70"/>
  <c r="U220" i="70"/>
  <c r="Y220" i="70"/>
  <c r="AC220" i="70"/>
  <c r="Y19" i="70"/>
  <c r="U3" i="70"/>
  <c r="AC3" i="70"/>
  <c r="U4" i="70"/>
  <c r="AC4" i="70"/>
  <c r="U5" i="70"/>
  <c r="AC5" i="70"/>
  <c r="U6" i="70"/>
  <c r="Y6" i="70"/>
  <c r="Y7" i="70"/>
  <c r="AC7" i="70"/>
  <c r="U8" i="70"/>
  <c r="AC8" i="70"/>
  <c r="U9" i="70"/>
  <c r="AC9" i="70"/>
  <c r="Y10" i="70"/>
  <c r="Y11" i="70"/>
  <c r="U12" i="70"/>
  <c r="AC12" i="70"/>
  <c r="Y13" i="70"/>
  <c r="Y14" i="70"/>
  <c r="AC14" i="70"/>
  <c r="R15" i="70"/>
  <c r="V15" i="70"/>
  <c r="Z15" i="70"/>
  <c r="AD15" i="70"/>
  <c r="U15" i="70"/>
  <c r="U19" i="70"/>
  <c r="AC19" i="70"/>
  <c r="Y3" i="70"/>
  <c r="Y4" i="70"/>
  <c r="Y5" i="70"/>
  <c r="AC6" i="70"/>
  <c r="U7" i="70"/>
  <c r="Y8" i="70"/>
  <c r="Y9" i="70"/>
  <c r="U10" i="70"/>
  <c r="AC10" i="70"/>
  <c r="U11" i="70"/>
  <c r="AC11" i="70"/>
  <c r="Y12" i="70"/>
  <c r="U13" i="70"/>
  <c r="AC13" i="70"/>
  <c r="U14" i="70"/>
  <c r="U18" i="70"/>
  <c r="Y18" i="70"/>
  <c r="AC18" i="70"/>
  <c r="R19" i="70"/>
  <c r="V19" i="70"/>
  <c r="Z19" i="70"/>
  <c r="AD19" i="70"/>
  <c r="U22" i="70"/>
  <c r="Y22" i="70"/>
  <c r="AC22" i="70"/>
  <c r="R23" i="70"/>
  <c r="V23" i="70"/>
  <c r="Z23" i="70"/>
  <c r="AD23" i="70"/>
  <c r="U26" i="70"/>
  <c r="Y26" i="70"/>
  <c r="AC26" i="70"/>
  <c r="R27" i="70"/>
  <c r="V27" i="70"/>
  <c r="Z27" i="70"/>
  <c r="AD27" i="70"/>
  <c r="U30" i="70"/>
  <c r="Y30" i="70"/>
  <c r="AC30" i="70"/>
  <c r="R31" i="70"/>
  <c r="V31" i="70"/>
  <c r="Z31" i="70"/>
  <c r="AD31" i="70"/>
  <c r="U34" i="70"/>
  <c r="Y34" i="70"/>
  <c r="AC34" i="70"/>
  <c r="R35" i="70"/>
  <c r="V35" i="70"/>
  <c r="Z35" i="70"/>
  <c r="AD35" i="70"/>
  <c r="U38" i="70"/>
  <c r="Y38" i="70"/>
  <c r="AC38" i="70"/>
  <c r="R39" i="70"/>
  <c r="V39" i="70"/>
  <c r="Z39" i="70"/>
  <c r="AD39" i="70"/>
  <c r="U42" i="70"/>
  <c r="Y42" i="70"/>
  <c r="AC42" i="70"/>
  <c r="R43" i="70"/>
  <c r="V43" i="70"/>
  <c r="Z43" i="70"/>
  <c r="AD43" i="70"/>
  <c r="U46" i="70"/>
  <c r="Y46" i="70"/>
  <c r="AC46" i="70"/>
  <c r="R47" i="70"/>
  <c r="V47" i="70"/>
  <c r="Z47" i="70"/>
  <c r="AD47" i="70"/>
  <c r="U50" i="70"/>
  <c r="Y50" i="70"/>
  <c r="AC50" i="70"/>
  <c r="R51" i="70"/>
  <c r="V51" i="70"/>
  <c r="Z51" i="70"/>
  <c r="AD51" i="70"/>
  <c r="U54" i="70"/>
  <c r="Y54" i="70"/>
  <c r="AC54" i="70"/>
  <c r="U58" i="70"/>
  <c r="Y58" i="70"/>
  <c r="AC58" i="70"/>
  <c r="U62" i="70"/>
  <c r="Y62" i="70"/>
  <c r="AC62" i="70"/>
  <c r="U66" i="70"/>
  <c r="Y66" i="70"/>
  <c r="AC66" i="70"/>
  <c r="AE69" i="70"/>
  <c r="AA69" i="70"/>
  <c r="W69" i="70"/>
  <c r="S69" i="70"/>
  <c r="V69" i="70"/>
  <c r="AB69" i="70"/>
  <c r="T76" i="70"/>
  <c r="AB76" i="70"/>
  <c r="R81" i="70"/>
  <c r="Z81" i="70"/>
  <c r="T84" i="70"/>
  <c r="AB84" i="70"/>
  <c r="R89" i="70"/>
  <c r="Z89" i="70"/>
  <c r="T92" i="70"/>
  <c r="AB92" i="70"/>
  <c r="R97" i="70"/>
  <c r="Z97" i="70"/>
  <c r="T100" i="70"/>
  <c r="AB100" i="70"/>
  <c r="R105" i="70"/>
  <c r="Z105" i="70"/>
  <c r="T108" i="70"/>
  <c r="AB108" i="70"/>
  <c r="R113" i="70"/>
  <c r="Z113" i="70"/>
  <c r="T116" i="70"/>
  <c r="AB116" i="70"/>
  <c r="R121" i="70"/>
  <c r="Z121" i="70"/>
  <c r="T124" i="70"/>
  <c r="AB124" i="70"/>
  <c r="R129" i="70"/>
  <c r="Z129" i="70"/>
  <c r="R141" i="70"/>
  <c r="T144" i="70"/>
  <c r="R157" i="70"/>
  <c r="T160" i="70"/>
  <c r="R173" i="70"/>
  <c r="AD195" i="70"/>
  <c r="Z195" i="70"/>
  <c r="V195" i="70"/>
  <c r="R195" i="70"/>
  <c r="AE195" i="70"/>
  <c r="AA195" i="70"/>
  <c r="W195" i="70"/>
  <c r="S195" i="70"/>
  <c r="X195" i="70"/>
  <c r="AB195" i="70"/>
  <c r="T195" i="70"/>
  <c r="U195" i="70"/>
  <c r="Y195" i="70"/>
  <c r="AE200" i="70"/>
  <c r="AA200" i="70"/>
  <c r="W200" i="70"/>
  <c r="S200" i="70"/>
  <c r="AB200" i="70"/>
  <c r="X200" i="70"/>
  <c r="T200" i="70"/>
  <c r="AD200" i="70"/>
  <c r="V200" i="70"/>
  <c r="Z200" i="70"/>
  <c r="R200" i="70"/>
  <c r="Y200" i="70"/>
  <c r="AC200" i="70"/>
  <c r="U200" i="70"/>
  <c r="R3" i="70"/>
  <c r="V3" i="70"/>
  <c r="Z3" i="70"/>
  <c r="R4" i="70"/>
  <c r="V4" i="70"/>
  <c r="Z4" i="70"/>
  <c r="R5" i="70"/>
  <c r="V5" i="70"/>
  <c r="Z5" i="70"/>
  <c r="R6" i="70"/>
  <c r="V6" i="70"/>
  <c r="Z6" i="70"/>
  <c r="R7" i="70"/>
  <c r="V7" i="70"/>
  <c r="Z7" i="70"/>
  <c r="R8" i="70"/>
  <c r="V8" i="70"/>
  <c r="Z8" i="70"/>
  <c r="R9" i="70"/>
  <c r="V9" i="70"/>
  <c r="Z9" i="70"/>
  <c r="R10" i="70"/>
  <c r="V10" i="70"/>
  <c r="Z10" i="70"/>
  <c r="R11" i="70"/>
  <c r="V11" i="70"/>
  <c r="Z11" i="70"/>
  <c r="R12" i="70"/>
  <c r="V12" i="70"/>
  <c r="Z12" i="70"/>
  <c r="R13" i="70"/>
  <c r="V13" i="70"/>
  <c r="Z13" i="70"/>
  <c r="R14" i="70"/>
  <c r="V14" i="70"/>
  <c r="Z14" i="70"/>
  <c r="S15" i="70"/>
  <c r="W15" i="70"/>
  <c r="AA15" i="70"/>
  <c r="T16" i="70"/>
  <c r="X16" i="70"/>
  <c r="AB16" i="70"/>
  <c r="U17" i="70"/>
  <c r="Y17" i="70"/>
  <c r="R18" i="70"/>
  <c r="V18" i="70"/>
  <c r="Z18" i="70"/>
  <c r="S19" i="70"/>
  <c r="W19" i="70"/>
  <c r="AA19" i="70"/>
  <c r="T20" i="70"/>
  <c r="X20" i="70"/>
  <c r="AB20" i="70"/>
  <c r="U21" i="70"/>
  <c r="Y21" i="70"/>
  <c r="R22" i="70"/>
  <c r="V22" i="70"/>
  <c r="Z22" i="70"/>
  <c r="S23" i="70"/>
  <c r="W23" i="70"/>
  <c r="AA23" i="70"/>
  <c r="T24" i="70"/>
  <c r="X24" i="70"/>
  <c r="AB24" i="70"/>
  <c r="U25" i="70"/>
  <c r="Y25" i="70"/>
  <c r="R26" i="70"/>
  <c r="V26" i="70"/>
  <c r="Z26" i="70"/>
  <c r="S27" i="70"/>
  <c r="W27" i="70"/>
  <c r="AA27" i="70"/>
  <c r="T28" i="70"/>
  <c r="X28" i="70"/>
  <c r="AB28" i="70"/>
  <c r="U29" i="70"/>
  <c r="Y29" i="70"/>
  <c r="R30" i="70"/>
  <c r="V30" i="70"/>
  <c r="Z30" i="70"/>
  <c r="S31" i="70"/>
  <c r="W31" i="70"/>
  <c r="AA31" i="70"/>
  <c r="T32" i="70"/>
  <c r="X32" i="70"/>
  <c r="AB32" i="70"/>
  <c r="U33" i="70"/>
  <c r="Y33" i="70"/>
  <c r="R34" i="70"/>
  <c r="V34" i="70"/>
  <c r="Z34" i="70"/>
  <c r="S35" i="70"/>
  <c r="W35" i="70"/>
  <c r="AA35" i="70"/>
  <c r="T36" i="70"/>
  <c r="X36" i="70"/>
  <c r="AB36" i="70"/>
  <c r="U37" i="70"/>
  <c r="Y37" i="70"/>
  <c r="R38" i="70"/>
  <c r="V38" i="70"/>
  <c r="Z38" i="70"/>
  <c r="S39" i="70"/>
  <c r="W39" i="70"/>
  <c r="AA39" i="70"/>
  <c r="T40" i="70"/>
  <c r="X40" i="70"/>
  <c r="AB40" i="70"/>
  <c r="U41" i="70"/>
  <c r="Y41" i="70"/>
  <c r="R42" i="70"/>
  <c r="V42" i="70"/>
  <c r="Z42" i="70"/>
  <c r="S43" i="70"/>
  <c r="W43" i="70"/>
  <c r="AA43" i="70"/>
  <c r="T44" i="70"/>
  <c r="X44" i="70"/>
  <c r="AB44" i="70"/>
  <c r="U45" i="70"/>
  <c r="Y45" i="70"/>
  <c r="R46" i="70"/>
  <c r="V46" i="70"/>
  <c r="Z46" i="70"/>
  <c r="S47" i="70"/>
  <c r="W47" i="70"/>
  <c r="AA47" i="70"/>
  <c r="T48" i="70"/>
  <c r="X48" i="70"/>
  <c r="AB48" i="70"/>
  <c r="U49" i="70"/>
  <c r="Y49" i="70"/>
  <c r="R50" i="70"/>
  <c r="V50" i="70"/>
  <c r="Z50" i="70"/>
  <c r="S51" i="70"/>
  <c r="W51" i="70"/>
  <c r="AA51" i="70"/>
  <c r="T52" i="70"/>
  <c r="X52" i="70"/>
  <c r="AB52" i="70"/>
  <c r="U53" i="70"/>
  <c r="Y53" i="70"/>
  <c r="R54" i="70"/>
  <c r="V54" i="70"/>
  <c r="Z54" i="70"/>
  <c r="S55" i="70"/>
  <c r="W55" i="70"/>
  <c r="AA55" i="70"/>
  <c r="T56" i="70"/>
  <c r="X56" i="70"/>
  <c r="AB56" i="70"/>
  <c r="U57" i="70"/>
  <c r="Y57" i="70"/>
  <c r="R58" i="70"/>
  <c r="V58" i="70"/>
  <c r="Z58" i="70"/>
  <c r="S59" i="70"/>
  <c r="W59" i="70"/>
  <c r="AA59" i="70"/>
  <c r="T60" i="70"/>
  <c r="X60" i="70"/>
  <c r="AB60" i="70"/>
  <c r="U61" i="70"/>
  <c r="Y61" i="70"/>
  <c r="R62" i="70"/>
  <c r="V62" i="70"/>
  <c r="Z62" i="70"/>
  <c r="S63" i="70"/>
  <c r="W63" i="70"/>
  <c r="AA63" i="70"/>
  <c r="T64" i="70"/>
  <c r="X64" i="70"/>
  <c r="AB64" i="70"/>
  <c r="U65" i="70"/>
  <c r="Y65" i="70"/>
  <c r="R66" i="70"/>
  <c r="V66" i="70"/>
  <c r="Z66" i="70"/>
  <c r="S67" i="70"/>
  <c r="X67" i="70"/>
  <c r="AD67" i="70"/>
  <c r="U68" i="70"/>
  <c r="AA68" i="70"/>
  <c r="R69" i="70"/>
  <c r="X69" i="70"/>
  <c r="AC69" i="70"/>
  <c r="S70" i="70"/>
  <c r="Y70" i="70"/>
  <c r="AD70" i="70"/>
  <c r="AD72" i="70"/>
  <c r="Z72" i="70"/>
  <c r="V72" i="70"/>
  <c r="R72" i="70"/>
  <c r="W72" i="70"/>
  <c r="AB72" i="70"/>
  <c r="T73" i="70"/>
  <c r="Y73" i="70"/>
  <c r="AD73" i="70"/>
  <c r="U74" i="70"/>
  <c r="Z74" i="70"/>
  <c r="AE74" i="70"/>
  <c r="U76" i="70"/>
  <c r="AC76" i="70"/>
  <c r="AE77" i="70"/>
  <c r="AA77" i="70"/>
  <c r="W77" i="70"/>
  <c r="S77" i="70"/>
  <c r="AB77" i="70"/>
  <c r="X77" i="70"/>
  <c r="T77" i="70"/>
  <c r="Y77" i="70"/>
  <c r="AD80" i="70"/>
  <c r="Z80" i="70"/>
  <c r="V80" i="70"/>
  <c r="R80" i="70"/>
  <c r="AE80" i="70"/>
  <c r="AA80" i="70"/>
  <c r="W80" i="70"/>
  <c r="S80" i="70"/>
  <c r="Y80" i="70"/>
  <c r="U81" i="70"/>
  <c r="AC81" i="70"/>
  <c r="U84" i="70"/>
  <c r="AC84" i="70"/>
  <c r="AE85" i="70"/>
  <c r="AA85" i="70"/>
  <c r="W85" i="70"/>
  <c r="S85" i="70"/>
  <c r="AB85" i="70"/>
  <c r="X85" i="70"/>
  <c r="T85" i="70"/>
  <c r="Y85" i="70"/>
  <c r="AD88" i="70"/>
  <c r="Z88" i="70"/>
  <c r="V88" i="70"/>
  <c r="R88" i="70"/>
  <c r="AE88" i="70"/>
  <c r="AA88" i="70"/>
  <c r="W88" i="70"/>
  <c r="S88" i="70"/>
  <c r="Y88" i="70"/>
  <c r="U89" i="70"/>
  <c r="AC89" i="70"/>
  <c r="U92" i="70"/>
  <c r="AC92" i="70"/>
  <c r="AE93" i="70"/>
  <c r="AA93" i="70"/>
  <c r="W93" i="70"/>
  <c r="S93" i="70"/>
  <c r="AB93" i="70"/>
  <c r="X93" i="70"/>
  <c r="T93" i="70"/>
  <c r="Y93" i="70"/>
  <c r="AD96" i="70"/>
  <c r="Z96" i="70"/>
  <c r="V96" i="70"/>
  <c r="R96" i="70"/>
  <c r="AE96" i="70"/>
  <c r="AA96" i="70"/>
  <c r="W96" i="70"/>
  <c r="S96" i="70"/>
  <c r="Y96" i="70"/>
  <c r="U97" i="70"/>
  <c r="AC97" i="70"/>
  <c r="U100" i="70"/>
  <c r="AC100" i="70"/>
  <c r="AE101" i="70"/>
  <c r="AA101" i="70"/>
  <c r="W101" i="70"/>
  <c r="S101" i="70"/>
  <c r="AB101" i="70"/>
  <c r="X101" i="70"/>
  <c r="T101" i="70"/>
  <c r="Y101" i="70"/>
  <c r="AD104" i="70"/>
  <c r="Z104" i="70"/>
  <c r="V104" i="70"/>
  <c r="R104" i="70"/>
  <c r="AE104" i="70"/>
  <c r="AA104" i="70"/>
  <c r="W104" i="70"/>
  <c r="S104" i="70"/>
  <c r="Y104" i="70"/>
  <c r="U105" i="70"/>
  <c r="AC105" i="70"/>
  <c r="U108" i="70"/>
  <c r="AC108" i="70"/>
  <c r="AE109" i="70"/>
  <c r="AA109" i="70"/>
  <c r="W109" i="70"/>
  <c r="S109" i="70"/>
  <c r="AB109" i="70"/>
  <c r="X109" i="70"/>
  <c r="T109" i="70"/>
  <c r="Y109" i="70"/>
  <c r="AD112" i="70"/>
  <c r="Z112" i="70"/>
  <c r="V112" i="70"/>
  <c r="R112" i="70"/>
  <c r="AE112" i="70"/>
  <c r="AA112" i="70"/>
  <c r="W112" i="70"/>
  <c r="S112" i="70"/>
  <c r="Y112" i="70"/>
  <c r="U113" i="70"/>
  <c r="AC113" i="70"/>
  <c r="U116" i="70"/>
  <c r="AC116" i="70"/>
  <c r="AE117" i="70"/>
  <c r="AA117" i="70"/>
  <c r="W117" i="70"/>
  <c r="S117" i="70"/>
  <c r="AB117" i="70"/>
  <c r="X117" i="70"/>
  <c r="T117" i="70"/>
  <c r="Y117" i="70"/>
  <c r="AD120" i="70"/>
  <c r="Z120" i="70"/>
  <c r="V120" i="70"/>
  <c r="R120" i="70"/>
  <c r="AE120" i="70"/>
  <c r="AA120" i="70"/>
  <c r="W120" i="70"/>
  <c r="S120" i="70"/>
  <c r="Y120" i="70"/>
  <c r="U121" i="70"/>
  <c r="AC121" i="70"/>
  <c r="U124" i="70"/>
  <c r="AC124" i="70"/>
  <c r="AE125" i="70"/>
  <c r="AA125" i="70"/>
  <c r="W125" i="70"/>
  <c r="S125" i="70"/>
  <c r="AB125" i="70"/>
  <c r="X125" i="70"/>
  <c r="T125" i="70"/>
  <c r="Y125" i="70"/>
  <c r="AD128" i="70"/>
  <c r="Z128" i="70"/>
  <c r="V128" i="70"/>
  <c r="R128" i="70"/>
  <c r="AE128" i="70"/>
  <c r="AA128" i="70"/>
  <c r="W128" i="70"/>
  <c r="S128" i="70"/>
  <c r="Y128" i="70"/>
  <c r="U129" i="70"/>
  <c r="AC129" i="70"/>
  <c r="X132" i="70"/>
  <c r="AE133" i="70"/>
  <c r="AA133" i="70"/>
  <c r="W133" i="70"/>
  <c r="S133" i="70"/>
  <c r="AB133" i="70"/>
  <c r="X133" i="70"/>
  <c r="T133" i="70"/>
  <c r="AC133" i="70"/>
  <c r="U133" i="70"/>
  <c r="AD133" i="70"/>
  <c r="V133" i="70"/>
  <c r="AD136" i="70"/>
  <c r="Z136" i="70"/>
  <c r="V136" i="70"/>
  <c r="R136" i="70"/>
  <c r="AE136" i="70"/>
  <c r="AA136" i="70"/>
  <c r="W136" i="70"/>
  <c r="S136" i="70"/>
  <c r="AC136" i="70"/>
  <c r="U136" i="70"/>
  <c r="X136" i="70"/>
  <c r="Y141" i="70"/>
  <c r="Y144" i="70"/>
  <c r="AE149" i="70"/>
  <c r="AA149" i="70"/>
  <c r="W149" i="70"/>
  <c r="S149" i="70"/>
  <c r="AB149" i="70"/>
  <c r="X149" i="70"/>
  <c r="T149" i="70"/>
  <c r="AC149" i="70"/>
  <c r="U149" i="70"/>
  <c r="AD149" i="70"/>
  <c r="V149" i="70"/>
  <c r="AD152" i="70"/>
  <c r="Z152" i="70"/>
  <c r="V152" i="70"/>
  <c r="R152" i="70"/>
  <c r="AE152" i="70"/>
  <c r="AA152" i="70"/>
  <c r="W152" i="70"/>
  <c r="S152" i="70"/>
  <c r="AC152" i="70"/>
  <c r="U152" i="70"/>
  <c r="X152" i="70"/>
  <c r="Y157" i="70"/>
  <c r="Y160" i="70"/>
  <c r="AE165" i="70"/>
  <c r="AA165" i="70"/>
  <c r="W165" i="70"/>
  <c r="S165" i="70"/>
  <c r="AB165" i="70"/>
  <c r="X165" i="70"/>
  <c r="T165" i="70"/>
  <c r="AC165" i="70"/>
  <c r="U165" i="70"/>
  <c r="AD165" i="70"/>
  <c r="V165" i="70"/>
  <c r="AD168" i="70"/>
  <c r="Z168" i="70"/>
  <c r="V168" i="70"/>
  <c r="R168" i="70"/>
  <c r="AE168" i="70"/>
  <c r="AA168" i="70"/>
  <c r="W168" i="70"/>
  <c r="S168" i="70"/>
  <c r="AC168" i="70"/>
  <c r="U168" i="70"/>
  <c r="X168" i="70"/>
  <c r="Y173" i="70"/>
  <c r="AC195" i="70"/>
  <c r="AD211" i="70"/>
  <c r="Z211" i="70"/>
  <c r="V211" i="70"/>
  <c r="R211" i="70"/>
  <c r="AE211" i="70"/>
  <c r="AA211" i="70"/>
  <c r="W211" i="70"/>
  <c r="S211" i="70"/>
  <c r="X211" i="70"/>
  <c r="AB211" i="70"/>
  <c r="T211" i="70"/>
  <c r="U211" i="70"/>
  <c r="Y211" i="70"/>
  <c r="AE216" i="70"/>
  <c r="AA216" i="70"/>
  <c r="W216" i="70"/>
  <c r="S216" i="70"/>
  <c r="AB216" i="70"/>
  <c r="X216" i="70"/>
  <c r="T216" i="70"/>
  <c r="AD216" i="70"/>
  <c r="V216" i="70"/>
  <c r="Z216" i="70"/>
  <c r="R216" i="70"/>
  <c r="Y216" i="70"/>
  <c r="AC216" i="70"/>
  <c r="U216" i="70"/>
  <c r="U78" i="70"/>
  <c r="Y78" i="70"/>
  <c r="AC78" i="70"/>
  <c r="U82" i="70"/>
  <c r="Y82" i="70"/>
  <c r="AC82" i="70"/>
  <c r="U86" i="70"/>
  <c r="Y86" i="70"/>
  <c r="AC86" i="70"/>
  <c r="U90" i="70"/>
  <c r="Y90" i="70"/>
  <c r="AC90" i="70"/>
  <c r="U94" i="70"/>
  <c r="Y94" i="70"/>
  <c r="AC94" i="70"/>
  <c r="U98" i="70"/>
  <c r="Y98" i="70"/>
  <c r="AC98" i="70"/>
  <c r="U102" i="70"/>
  <c r="Y102" i="70"/>
  <c r="AC102" i="70"/>
  <c r="U106" i="70"/>
  <c r="Y106" i="70"/>
  <c r="AC106" i="70"/>
  <c r="U110" i="70"/>
  <c r="Y110" i="70"/>
  <c r="AC110" i="70"/>
  <c r="U114" i="70"/>
  <c r="Y114" i="70"/>
  <c r="AC114" i="70"/>
  <c r="U118" i="70"/>
  <c r="Y118" i="70"/>
  <c r="AC118" i="70"/>
  <c r="U122" i="70"/>
  <c r="Y122" i="70"/>
  <c r="AC122" i="70"/>
  <c r="U126" i="70"/>
  <c r="Y126" i="70"/>
  <c r="AC126" i="70"/>
  <c r="U130" i="70"/>
  <c r="Y130" i="70"/>
  <c r="AC130" i="70"/>
  <c r="R169" i="70"/>
  <c r="T172" i="70"/>
  <c r="AD177" i="70"/>
  <c r="Z177" i="70"/>
  <c r="V177" i="70"/>
  <c r="R177" i="70"/>
  <c r="AE177" i="70"/>
  <c r="Y177" i="70"/>
  <c r="T177" i="70"/>
  <c r="AA177" i="70"/>
  <c r="U177" i="70"/>
  <c r="AB177" i="70"/>
  <c r="U71" i="70"/>
  <c r="Y71" i="70"/>
  <c r="U75" i="70"/>
  <c r="Y75" i="70"/>
  <c r="T78" i="70"/>
  <c r="X78" i="70"/>
  <c r="AB78" i="70"/>
  <c r="U79" i="70"/>
  <c r="Y79" i="70"/>
  <c r="T82" i="70"/>
  <c r="X82" i="70"/>
  <c r="AB82" i="70"/>
  <c r="U83" i="70"/>
  <c r="Y83" i="70"/>
  <c r="T86" i="70"/>
  <c r="X86" i="70"/>
  <c r="AB86" i="70"/>
  <c r="U87" i="70"/>
  <c r="Y87" i="70"/>
  <c r="T90" i="70"/>
  <c r="X90" i="70"/>
  <c r="AB90" i="70"/>
  <c r="U91" i="70"/>
  <c r="Y91" i="70"/>
  <c r="T94" i="70"/>
  <c r="X94" i="70"/>
  <c r="AB94" i="70"/>
  <c r="U95" i="70"/>
  <c r="Y95" i="70"/>
  <c r="T98" i="70"/>
  <c r="X98" i="70"/>
  <c r="AB98" i="70"/>
  <c r="U99" i="70"/>
  <c r="Y99" i="70"/>
  <c r="T102" i="70"/>
  <c r="X102" i="70"/>
  <c r="AB102" i="70"/>
  <c r="U103" i="70"/>
  <c r="Y103" i="70"/>
  <c r="T106" i="70"/>
  <c r="X106" i="70"/>
  <c r="AB106" i="70"/>
  <c r="U107" i="70"/>
  <c r="Y107" i="70"/>
  <c r="T110" i="70"/>
  <c r="X110" i="70"/>
  <c r="AB110" i="70"/>
  <c r="U111" i="70"/>
  <c r="Y111" i="70"/>
  <c r="T114" i="70"/>
  <c r="X114" i="70"/>
  <c r="AB114" i="70"/>
  <c r="U115" i="70"/>
  <c r="Y115" i="70"/>
  <c r="T118" i="70"/>
  <c r="X118" i="70"/>
  <c r="AB118" i="70"/>
  <c r="U119" i="70"/>
  <c r="Y119" i="70"/>
  <c r="T122" i="70"/>
  <c r="X122" i="70"/>
  <c r="AB122" i="70"/>
  <c r="U123" i="70"/>
  <c r="Y123" i="70"/>
  <c r="T126" i="70"/>
  <c r="X126" i="70"/>
  <c r="AB126" i="70"/>
  <c r="U127" i="70"/>
  <c r="Y127" i="70"/>
  <c r="T130" i="70"/>
  <c r="X130" i="70"/>
  <c r="AB130" i="70"/>
  <c r="AE137" i="70"/>
  <c r="AA137" i="70"/>
  <c r="W137" i="70"/>
  <c r="S137" i="70"/>
  <c r="AB137" i="70"/>
  <c r="X137" i="70"/>
  <c r="T137" i="70"/>
  <c r="Y137" i="70"/>
  <c r="AD140" i="70"/>
  <c r="Z140" i="70"/>
  <c r="V140" i="70"/>
  <c r="R140" i="70"/>
  <c r="AE140" i="70"/>
  <c r="AA140" i="70"/>
  <c r="W140" i="70"/>
  <c r="S140" i="70"/>
  <c r="Y140" i="70"/>
  <c r="AE145" i="70"/>
  <c r="AA145" i="70"/>
  <c r="W145" i="70"/>
  <c r="S145" i="70"/>
  <c r="AB145" i="70"/>
  <c r="X145" i="70"/>
  <c r="T145" i="70"/>
  <c r="Y145" i="70"/>
  <c r="AD148" i="70"/>
  <c r="Z148" i="70"/>
  <c r="V148" i="70"/>
  <c r="R148" i="70"/>
  <c r="AE148" i="70"/>
  <c r="AA148" i="70"/>
  <c r="W148" i="70"/>
  <c r="S148" i="70"/>
  <c r="Y148" i="70"/>
  <c r="AE153" i="70"/>
  <c r="AA153" i="70"/>
  <c r="W153" i="70"/>
  <c r="S153" i="70"/>
  <c r="AB153" i="70"/>
  <c r="X153" i="70"/>
  <c r="T153" i="70"/>
  <c r="Y153" i="70"/>
  <c r="AD156" i="70"/>
  <c r="Z156" i="70"/>
  <c r="V156" i="70"/>
  <c r="R156" i="70"/>
  <c r="AE156" i="70"/>
  <c r="AA156" i="70"/>
  <c r="W156" i="70"/>
  <c r="S156" i="70"/>
  <c r="Y156" i="70"/>
  <c r="AE161" i="70"/>
  <c r="AA161" i="70"/>
  <c r="W161" i="70"/>
  <c r="S161" i="70"/>
  <c r="AB161" i="70"/>
  <c r="X161" i="70"/>
  <c r="T161" i="70"/>
  <c r="Y161" i="70"/>
  <c r="AD164" i="70"/>
  <c r="Z164" i="70"/>
  <c r="V164" i="70"/>
  <c r="R164" i="70"/>
  <c r="AE164" i="70"/>
  <c r="AA164" i="70"/>
  <c r="W164" i="70"/>
  <c r="S164" i="70"/>
  <c r="Y164" i="70"/>
  <c r="AE169" i="70"/>
  <c r="AA169" i="70"/>
  <c r="W169" i="70"/>
  <c r="S169" i="70"/>
  <c r="AB169" i="70"/>
  <c r="X169" i="70"/>
  <c r="T169" i="70"/>
  <c r="Y169" i="70"/>
  <c r="AD172" i="70"/>
  <c r="Z172" i="70"/>
  <c r="V172" i="70"/>
  <c r="R172" i="70"/>
  <c r="AE172" i="70"/>
  <c r="AA172" i="70"/>
  <c r="W172" i="70"/>
  <c r="S172" i="70"/>
  <c r="Y172" i="70"/>
  <c r="AB179" i="70"/>
  <c r="X179" i="70"/>
  <c r="T179" i="70"/>
  <c r="AD179" i="70"/>
  <c r="Z179" i="70"/>
  <c r="V179" i="70"/>
  <c r="R179" i="70"/>
  <c r="AA179" i="70"/>
  <c r="S179" i="70"/>
  <c r="AC179" i="70"/>
  <c r="U179" i="70"/>
  <c r="AD185" i="70"/>
  <c r="Z185" i="70"/>
  <c r="V185" i="70"/>
  <c r="R185" i="70"/>
  <c r="AB185" i="70"/>
  <c r="X185" i="70"/>
  <c r="T185" i="70"/>
  <c r="AC185" i="70"/>
  <c r="U185" i="70"/>
  <c r="AE185" i="70"/>
  <c r="W185" i="70"/>
  <c r="AB187" i="70"/>
  <c r="X187" i="70"/>
  <c r="T187" i="70"/>
  <c r="AD187" i="70"/>
  <c r="Z187" i="70"/>
  <c r="V187" i="70"/>
  <c r="R187" i="70"/>
  <c r="AA187" i="70"/>
  <c r="S187" i="70"/>
  <c r="AC187" i="70"/>
  <c r="U187" i="70"/>
  <c r="AD207" i="70"/>
  <c r="Z207" i="70"/>
  <c r="V207" i="70"/>
  <c r="R207" i="70"/>
  <c r="AE207" i="70"/>
  <c r="AA207" i="70"/>
  <c r="W207" i="70"/>
  <c r="S207" i="70"/>
  <c r="AB207" i="70"/>
  <c r="T207" i="70"/>
  <c r="X207" i="70"/>
  <c r="Y207" i="70"/>
  <c r="AC207" i="70"/>
  <c r="AC231" i="70"/>
  <c r="Y231" i="70"/>
  <c r="U231" i="70"/>
  <c r="AD231" i="70"/>
  <c r="X231" i="70"/>
  <c r="S231" i="70"/>
  <c r="AE231" i="70"/>
  <c r="Z231" i="70"/>
  <c r="T231" i="70"/>
  <c r="V231" i="70"/>
  <c r="W231" i="70"/>
  <c r="AB231" i="70"/>
  <c r="R231" i="70"/>
  <c r="U134" i="70"/>
  <c r="Y134" i="70"/>
  <c r="AC134" i="70"/>
  <c r="U138" i="70"/>
  <c r="Y138" i="70"/>
  <c r="AC138" i="70"/>
  <c r="U142" i="70"/>
  <c r="Y142" i="70"/>
  <c r="AC142" i="70"/>
  <c r="U146" i="70"/>
  <c r="Y146" i="70"/>
  <c r="AC146" i="70"/>
  <c r="U150" i="70"/>
  <c r="Y150" i="70"/>
  <c r="AC150" i="70"/>
  <c r="U154" i="70"/>
  <c r="Y154" i="70"/>
  <c r="AC154" i="70"/>
  <c r="U158" i="70"/>
  <c r="Y158" i="70"/>
  <c r="AC158" i="70"/>
  <c r="U162" i="70"/>
  <c r="Y162" i="70"/>
  <c r="AC162" i="70"/>
  <c r="U166" i="70"/>
  <c r="Y166" i="70"/>
  <c r="AC166" i="70"/>
  <c r="U170" i="70"/>
  <c r="Y170" i="70"/>
  <c r="AC170" i="70"/>
  <c r="U174" i="70"/>
  <c r="Y174" i="70"/>
  <c r="AC174" i="70"/>
  <c r="AB183" i="70"/>
  <c r="X183" i="70"/>
  <c r="T183" i="70"/>
  <c r="AD183" i="70"/>
  <c r="Z183" i="70"/>
  <c r="V183" i="70"/>
  <c r="R183" i="70"/>
  <c r="Y183" i="70"/>
  <c r="AE196" i="70"/>
  <c r="AA196" i="70"/>
  <c r="W196" i="70"/>
  <c r="S196" i="70"/>
  <c r="AB196" i="70"/>
  <c r="X196" i="70"/>
  <c r="T196" i="70"/>
  <c r="Z196" i="70"/>
  <c r="R196" i="70"/>
  <c r="AD196" i="70"/>
  <c r="V196" i="70"/>
  <c r="AD203" i="70"/>
  <c r="Z203" i="70"/>
  <c r="V203" i="70"/>
  <c r="R203" i="70"/>
  <c r="AE203" i="70"/>
  <c r="AA203" i="70"/>
  <c r="W203" i="70"/>
  <c r="S203" i="70"/>
  <c r="X203" i="70"/>
  <c r="AB203" i="70"/>
  <c r="T203" i="70"/>
  <c r="AE212" i="70"/>
  <c r="AA212" i="70"/>
  <c r="W212" i="70"/>
  <c r="S212" i="70"/>
  <c r="AB212" i="70"/>
  <c r="X212" i="70"/>
  <c r="T212" i="70"/>
  <c r="Z212" i="70"/>
  <c r="R212" i="70"/>
  <c r="AD212" i="70"/>
  <c r="V212" i="70"/>
  <c r="AD219" i="70"/>
  <c r="Z219" i="70"/>
  <c r="V219" i="70"/>
  <c r="R219" i="70"/>
  <c r="AE219" i="70"/>
  <c r="AA219" i="70"/>
  <c r="W219" i="70"/>
  <c r="S219" i="70"/>
  <c r="X219" i="70"/>
  <c r="AB219" i="70"/>
  <c r="T219" i="70"/>
  <c r="U131" i="70"/>
  <c r="Y131" i="70"/>
  <c r="T134" i="70"/>
  <c r="X134" i="70"/>
  <c r="AB134" i="70"/>
  <c r="U135" i="70"/>
  <c r="Y135" i="70"/>
  <c r="T138" i="70"/>
  <c r="X138" i="70"/>
  <c r="AB138" i="70"/>
  <c r="U139" i="70"/>
  <c r="Y139" i="70"/>
  <c r="T142" i="70"/>
  <c r="X142" i="70"/>
  <c r="AB142" i="70"/>
  <c r="U143" i="70"/>
  <c r="Y143" i="70"/>
  <c r="T146" i="70"/>
  <c r="X146" i="70"/>
  <c r="AB146" i="70"/>
  <c r="U147" i="70"/>
  <c r="Y147" i="70"/>
  <c r="T150" i="70"/>
  <c r="X150" i="70"/>
  <c r="AB150" i="70"/>
  <c r="U151" i="70"/>
  <c r="Y151" i="70"/>
  <c r="T154" i="70"/>
  <c r="X154" i="70"/>
  <c r="AB154" i="70"/>
  <c r="U155" i="70"/>
  <c r="Y155" i="70"/>
  <c r="T158" i="70"/>
  <c r="X158" i="70"/>
  <c r="AB158" i="70"/>
  <c r="U159" i="70"/>
  <c r="Y159" i="70"/>
  <c r="T162" i="70"/>
  <c r="X162" i="70"/>
  <c r="AB162" i="70"/>
  <c r="U163" i="70"/>
  <c r="Y163" i="70"/>
  <c r="T166" i="70"/>
  <c r="X166" i="70"/>
  <c r="AB166" i="70"/>
  <c r="U167" i="70"/>
  <c r="Y167" i="70"/>
  <c r="T170" i="70"/>
  <c r="X170" i="70"/>
  <c r="AB170" i="70"/>
  <c r="U171" i="70"/>
  <c r="Y171" i="70"/>
  <c r="T174" i="70"/>
  <c r="X174" i="70"/>
  <c r="AB174" i="70"/>
  <c r="AB175" i="70"/>
  <c r="X175" i="70"/>
  <c r="T175" i="70"/>
  <c r="V175" i="70"/>
  <c r="AA175" i="70"/>
  <c r="AE178" i="70"/>
  <c r="AA178" i="70"/>
  <c r="W178" i="70"/>
  <c r="S178" i="70"/>
  <c r="V178" i="70"/>
  <c r="AB178" i="70"/>
  <c r="AD181" i="70"/>
  <c r="Z181" i="70"/>
  <c r="V181" i="70"/>
  <c r="R181" i="70"/>
  <c r="AB181" i="70"/>
  <c r="X181" i="70"/>
  <c r="T181" i="70"/>
  <c r="Y181" i="70"/>
  <c r="W183" i="70"/>
  <c r="AE183" i="70"/>
  <c r="AD191" i="70"/>
  <c r="Z191" i="70"/>
  <c r="V191" i="70"/>
  <c r="R191" i="70"/>
  <c r="AC191" i="70"/>
  <c r="X191" i="70"/>
  <c r="S191" i="70"/>
  <c r="AA191" i="70"/>
  <c r="U191" i="70"/>
  <c r="AB191" i="70"/>
  <c r="AE192" i="70"/>
  <c r="AA192" i="70"/>
  <c r="W192" i="70"/>
  <c r="S192" i="70"/>
  <c r="AB192" i="70"/>
  <c r="X192" i="70"/>
  <c r="T192" i="70"/>
  <c r="AD192" i="70"/>
  <c r="V192" i="70"/>
  <c r="Z192" i="70"/>
  <c r="R192" i="70"/>
  <c r="AC196" i="70"/>
  <c r="AD199" i="70"/>
  <c r="Z199" i="70"/>
  <c r="V199" i="70"/>
  <c r="R199" i="70"/>
  <c r="AE199" i="70"/>
  <c r="AA199" i="70"/>
  <c r="W199" i="70"/>
  <c r="S199" i="70"/>
  <c r="AB199" i="70"/>
  <c r="T199" i="70"/>
  <c r="X199" i="70"/>
  <c r="AC203" i="70"/>
  <c r="AE208" i="70"/>
  <c r="AA208" i="70"/>
  <c r="W208" i="70"/>
  <c r="S208" i="70"/>
  <c r="AB208" i="70"/>
  <c r="X208" i="70"/>
  <c r="T208" i="70"/>
  <c r="AD208" i="70"/>
  <c r="V208" i="70"/>
  <c r="Z208" i="70"/>
  <c r="R208" i="70"/>
  <c r="AC212" i="70"/>
  <c r="AD215" i="70"/>
  <c r="Z215" i="70"/>
  <c r="V215" i="70"/>
  <c r="R215" i="70"/>
  <c r="AE215" i="70"/>
  <c r="AA215" i="70"/>
  <c r="W215" i="70"/>
  <c r="S215" i="70"/>
  <c r="AB215" i="70"/>
  <c r="T215" i="70"/>
  <c r="X215" i="70"/>
  <c r="AC219" i="70"/>
  <c r="AD240" i="70"/>
  <c r="Z240" i="70"/>
  <c r="V240" i="70"/>
  <c r="R240" i="70"/>
  <c r="AC240" i="70"/>
  <c r="X240" i="70"/>
  <c r="S240" i="70"/>
  <c r="AE240" i="70"/>
  <c r="Y240" i="70"/>
  <c r="T240" i="70"/>
  <c r="W240" i="70"/>
  <c r="AA240" i="70"/>
  <c r="U240" i="70"/>
  <c r="U182" i="70"/>
  <c r="Y182" i="70"/>
  <c r="AC182" i="70"/>
  <c r="U186" i="70"/>
  <c r="Y186" i="70"/>
  <c r="AC186" i="70"/>
  <c r="AD225" i="70"/>
  <c r="Z225" i="70"/>
  <c r="V225" i="70"/>
  <c r="R225" i="70"/>
  <c r="AC225" i="70"/>
  <c r="X225" i="70"/>
  <c r="S225" i="70"/>
  <c r="AE225" i="70"/>
  <c r="Y225" i="70"/>
  <c r="T225" i="70"/>
  <c r="AB225" i="70"/>
  <c r="AE249" i="70"/>
  <c r="AA249" i="70"/>
  <c r="W249" i="70"/>
  <c r="S249" i="70"/>
  <c r="AB249" i="70"/>
  <c r="X249" i="70"/>
  <c r="T249" i="70"/>
  <c r="Z249" i="70"/>
  <c r="R249" i="70"/>
  <c r="AC249" i="70"/>
  <c r="U249" i="70"/>
  <c r="V249" i="70"/>
  <c r="Y249" i="70"/>
  <c r="U176" i="70"/>
  <c r="Y176" i="70"/>
  <c r="U180" i="70"/>
  <c r="Y180" i="70"/>
  <c r="S182" i="70"/>
  <c r="W182" i="70"/>
  <c r="AA182" i="70"/>
  <c r="U184" i="70"/>
  <c r="Y184" i="70"/>
  <c r="S186" i="70"/>
  <c r="W186" i="70"/>
  <c r="AA186" i="70"/>
  <c r="AE188" i="70"/>
  <c r="AA188" i="70"/>
  <c r="U188" i="70"/>
  <c r="Y188" i="70"/>
  <c r="AD188" i="70"/>
  <c r="AE222" i="70"/>
  <c r="AA222" i="70"/>
  <c r="W222" i="70"/>
  <c r="S222" i="70"/>
  <c r="AD222" i="70"/>
  <c r="Y222" i="70"/>
  <c r="T222" i="70"/>
  <c r="Z222" i="70"/>
  <c r="U222" i="70"/>
  <c r="AB222" i="70"/>
  <c r="W225" i="70"/>
  <c r="AD244" i="70"/>
  <c r="Z244" i="70"/>
  <c r="V244" i="70"/>
  <c r="R244" i="70"/>
  <c r="AE244" i="70"/>
  <c r="AA244" i="70"/>
  <c r="W244" i="70"/>
  <c r="S244" i="70"/>
  <c r="AC244" i="70"/>
  <c r="U244" i="70"/>
  <c r="X244" i="70"/>
  <c r="T244" i="70"/>
  <c r="Y244" i="70"/>
  <c r="U193" i="70"/>
  <c r="Y193" i="70"/>
  <c r="AC193" i="70"/>
  <c r="U197" i="70"/>
  <c r="Y197" i="70"/>
  <c r="AC197" i="70"/>
  <c r="U201" i="70"/>
  <c r="Y201" i="70"/>
  <c r="AC201" i="70"/>
  <c r="U205" i="70"/>
  <c r="Y205" i="70"/>
  <c r="AC205" i="70"/>
  <c r="U209" i="70"/>
  <c r="Y209" i="70"/>
  <c r="AC209" i="70"/>
  <c r="U213" i="70"/>
  <c r="Y213" i="70"/>
  <c r="AC213" i="70"/>
  <c r="U217" i="70"/>
  <c r="Y217" i="70"/>
  <c r="AC217" i="70"/>
  <c r="U221" i="70"/>
  <c r="Y221" i="70"/>
  <c r="AC221" i="70"/>
  <c r="AB223" i="70"/>
  <c r="X223" i="70"/>
  <c r="T223" i="70"/>
  <c r="V223" i="70"/>
  <c r="AA223" i="70"/>
  <c r="AE226" i="70"/>
  <c r="AA226" i="70"/>
  <c r="W226" i="70"/>
  <c r="S226" i="70"/>
  <c r="V226" i="70"/>
  <c r="AB226" i="70"/>
  <c r="R227" i="70"/>
  <c r="W227" i="70"/>
  <c r="T230" i="70"/>
  <c r="AE233" i="70"/>
  <c r="AA233" i="70"/>
  <c r="W233" i="70"/>
  <c r="S233" i="70"/>
  <c r="AC233" i="70"/>
  <c r="X233" i="70"/>
  <c r="R233" i="70"/>
  <c r="AD233" i="70"/>
  <c r="Y233" i="70"/>
  <c r="T233" i="70"/>
  <c r="AB233" i="70"/>
  <c r="AB234" i="70"/>
  <c r="X234" i="70"/>
  <c r="T234" i="70"/>
  <c r="AD234" i="70"/>
  <c r="Y234" i="70"/>
  <c r="S234" i="70"/>
  <c r="AE234" i="70"/>
  <c r="Z234" i="70"/>
  <c r="U234" i="70"/>
  <c r="AA234" i="70"/>
  <c r="U190" i="70"/>
  <c r="Y190" i="70"/>
  <c r="T193" i="70"/>
  <c r="X193" i="70"/>
  <c r="AB193" i="70"/>
  <c r="U194" i="70"/>
  <c r="Y194" i="70"/>
  <c r="T197" i="70"/>
  <c r="X197" i="70"/>
  <c r="AB197" i="70"/>
  <c r="U198" i="70"/>
  <c r="Y198" i="70"/>
  <c r="T201" i="70"/>
  <c r="X201" i="70"/>
  <c r="AB201" i="70"/>
  <c r="U202" i="70"/>
  <c r="Y202" i="70"/>
  <c r="T205" i="70"/>
  <c r="X205" i="70"/>
  <c r="AB205" i="70"/>
  <c r="U206" i="70"/>
  <c r="Y206" i="70"/>
  <c r="T209" i="70"/>
  <c r="X209" i="70"/>
  <c r="AB209" i="70"/>
  <c r="U210" i="70"/>
  <c r="Y210" i="70"/>
  <c r="T213" i="70"/>
  <c r="X213" i="70"/>
  <c r="AB213" i="70"/>
  <c r="U214" i="70"/>
  <c r="Y214" i="70"/>
  <c r="T217" i="70"/>
  <c r="X217" i="70"/>
  <c r="AB217" i="70"/>
  <c r="U218" i="70"/>
  <c r="Y218" i="70"/>
  <c r="T221" i="70"/>
  <c r="X221" i="70"/>
  <c r="AB221" i="70"/>
  <c r="U226" i="70"/>
  <c r="Z226" i="70"/>
  <c r="AB227" i="70"/>
  <c r="X227" i="70"/>
  <c r="T227" i="70"/>
  <c r="V227" i="70"/>
  <c r="AA227" i="70"/>
  <c r="AD230" i="70"/>
  <c r="Z230" i="70"/>
  <c r="V230" i="70"/>
  <c r="R230" i="70"/>
  <c r="AE230" i="70"/>
  <c r="AA230" i="70"/>
  <c r="W230" i="70"/>
  <c r="S230" i="70"/>
  <c r="Y230" i="70"/>
  <c r="Z233" i="70"/>
  <c r="W234" i="70"/>
  <c r="AE237" i="70"/>
  <c r="AA237" i="70"/>
  <c r="W237" i="70"/>
  <c r="S237" i="70"/>
  <c r="AD237" i="70"/>
  <c r="Y237" i="70"/>
  <c r="T237" i="70"/>
  <c r="Z237" i="70"/>
  <c r="U237" i="70"/>
  <c r="AB237" i="70"/>
  <c r="U224" i="70"/>
  <c r="Y224" i="70"/>
  <c r="U228" i="70"/>
  <c r="Y228" i="70"/>
  <c r="R229" i="70"/>
  <c r="V229" i="70"/>
  <c r="Z229" i="70"/>
  <c r="AD229" i="70"/>
  <c r="AD232" i="70"/>
  <c r="Z232" i="70"/>
  <c r="V232" i="70"/>
  <c r="R232" i="70"/>
  <c r="W232" i="70"/>
  <c r="AB232" i="70"/>
  <c r="S236" i="70"/>
  <c r="X236" i="70"/>
  <c r="AB238" i="70"/>
  <c r="X238" i="70"/>
  <c r="T238" i="70"/>
  <c r="V238" i="70"/>
  <c r="AA238" i="70"/>
  <c r="AE241" i="70"/>
  <c r="AA241" i="70"/>
  <c r="W241" i="70"/>
  <c r="S241" i="70"/>
  <c r="V241" i="70"/>
  <c r="AB241" i="70"/>
  <c r="R242" i="70"/>
  <c r="W242" i="70"/>
  <c r="R245" i="70"/>
  <c r="AD248" i="70"/>
  <c r="Z248" i="70"/>
  <c r="V248" i="70"/>
  <c r="R248" i="70"/>
  <c r="AE248" i="70"/>
  <c r="AA248" i="70"/>
  <c r="W248" i="70"/>
  <c r="S248" i="70"/>
  <c r="Y248" i="70"/>
  <c r="U229" i="70"/>
  <c r="Y229" i="70"/>
  <c r="AD236" i="70"/>
  <c r="Z236" i="70"/>
  <c r="V236" i="70"/>
  <c r="R236" i="70"/>
  <c r="W236" i="70"/>
  <c r="AB236" i="70"/>
  <c r="AB242" i="70"/>
  <c r="X242" i="70"/>
  <c r="T242" i="70"/>
  <c r="V242" i="70"/>
  <c r="AA242" i="70"/>
  <c r="AE245" i="70"/>
  <c r="AA245" i="70"/>
  <c r="W245" i="70"/>
  <c r="S245" i="70"/>
  <c r="AB245" i="70"/>
  <c r="X245" i="70"/>
  <c r="T245" i="70"/>
  <c r="Y245" i="70"/>
  <c r="U246" i="70"/>
  <c r="Y246" i="70"/>
  <c r="AC246" i="70"/>
  <c r="R247" i="70"/>
  <c r="V247" i="70"/>
  <c r="Z247" i="70"/>
  <c r="AD247" i="70"/>
  <c r="U235" i="70"/>
  <c r="Y235" i="70"/>
  <c r="U239" i="70"/>
  <c r="Y239" i="70"/>
  <c r="U243" i="70"/>
  <c r="Y243" i="70"/>
  <c r="X246" i="70"/>
  <c r="AB246" i="70"/>
  <c r="U247" i="70"/>
  <c r="Y247" i="70"/>
  <c r="E123" i="72" l="1"/>
  <c r="E144" i="72"/>
  <c r="E99" i="72"/>
  <c r="E217" i="72"/>
  <c r="E36" i="72"/>
  <c r="E89" i="72"/>
  <c r="E198" i="72"/>
  <c r="E82" i="72"/>
  <c r="E2" i="72"/>
  <c r="E243" i="72"/>
  <c r="E182" i="72"/>
  <c r="E151" i="72"/>
  <c r="E83" i="72"/>
  <c r="E77" i="72"/>
  <c r="E169" i="72"/>
  <c r="E190" i="72"/>
  <c r="E221" i="72"/>
  <c r="E113" i="72"/>
  <c r="E127" i="72"/>
  <c r="E211" i="72"/>
  <c r="E107" i="72"/>
  <c r="E177" i="72"/>
  <c r="E121" i="72"/>
  <c r="E219" i="72"/>
  <c r="E223" i="72"/>
  <c r="E197" i="72"/>
  <c r="E115" i="72"/>
  <c r="E56" i="72"/>
  <c r="E112" i="72"/>
  <c r="E94" i="72"/>
  <c r="E191" i="72"/>
  <c r="E153" i="72"/>
  <c r="E38" i="72"/>
  <c r="E143" i="72"/>
  <c r="E208" i="72"/>
  <c r="E88" i="72"/>
  <c r="E168" i="72"/>
  <c r="E13" i="72"/>
  <c r="E39" i="72"/>
  <c r="E225" i="72"/>
  <c r="E50" i="72"/>
  <c r="E104" i="72"/>
  <c r="E37" i="72"/>
  <c r="E162" i="72"/>
  <c r="E187" i="72"/>
  <c r="E161" i="72"/>
  <c r="E46" i="72"/>
  <c r="E159" i="72"/>
  <c r="E229" i="72"/>
  <c r="E238" i="72"/>
  <c r="E252" i="72"/>
  <c r="E42" i="72"/>
  <c r="E68" i="72"/>
  <c r="E95" i="72"/>
  <c r="E142" i="72"/>
  <c r="E200" i="72"/>
  <c r="E185" i="72"/>
  <c r="E171" i="72"/>
  <c r="E163" i="72"/>
  <c r="E118" i="72"/>
  <c r="E58" i="72"/>
  <c r="E23" i="72"/>
  <c r="AF196" i="70"/>
  <c r="AF200" i="70"/>
  <c r="AF226" i="70"/>
  <c r="AF193" i="70"/>
  <c r="AC250" i="70"/>
  <c r="AF235" i="70"/>
  <c r="AF144" i="70"/>
  <c r="AE250" i="70"/>
  <c r="AF124" i="70"/>
  <c r="AF73" i="70"/>
  <c r="AF243" i="70"/>
  <c r="AF160" i="70"/>
  <c r="X250" i="70"/>
  <c r="AF212" i="70"/>
  <c r="AF177" i="70"/>
  <c r="AF55" i="70"/>
  <c r="AF93" i="70"/>
  <c r="AF168" i="70"/>
  <c r="AF51" i="70"/>
  <c r="AF205" i="70"/>
  <c r="AF211" i="70"/>
  <c r="AB250" i="70"/>
  <c r="AF217" i="70"/>
  <c r="AF199" i="70"/>
  <c r="AF201" i="70"/>
  <c r="AF175" i="70"/>
  <c r="AF85" i="70"/>
  <c r="AF195" i="70"/>
  <c r="AF121" i="70"/>
  <c r="AF105" i="70"/>
  <c r="AF89" i="70"/>
  <c r="AF43" i="70"/>
  <c r="AF151" i="70"/>
  <c r="AF237" i="70"/>
  <c r="AF227" i="70"/>
  <c r="AF244" i="70"/>
  <c r="AF209" i="70"/>
  <c r="AF197" i="70"/>
  <c r="AF224" i="70"/>
  <c r="T250" i="70"/>
  <c r="AF215" i="70"/>
  <c r="AF185" i="70"/>
  <c r="AF161" i="70"/>
  <c r="AF145" i="70"/>
  <c r="AF133" i="70"/>
  <c r="AF54" i="70"/>
  <c r="AF47" i="70"/>
  <c r="AF238" i="70"/>
  <c r="AF232" i="70"/>
  <c r="R250" i="70"/>
  <c r="AF187" i="70"/>
  <c r="AF179" i="70"/>
  <c r="AF216" i="70"/>
  <c r="AF152" i="70"/>
  <c r="AF204" i="70"/>
  <c r="AF63" i="70"/>
  <c r="AF228" i="70"/>
  <c r="AF171" i="70"/>
  <c r="AF250" i="70"/>
  <c r="AG66" i="70" s="1"/>
  <c r="AF183" i="70"/>
  <c r="AF101" i="70"/>
  <c r="AF154" i="70"/>
  <c r="AF249" i="70"/>
  <c r="AF239" i="70"/>
  <c r="V250" i="70"/>
  <c r="AF191" i="70"/>
  <c r="AF231" i="70"/>
  <c r="AF109" i="70"/>
  <c r="AF129" i="70"/>
  <c r="AF113" i="70"/>
  <c r="AF97" i="70"/>
  <c r="AF81" i="70"/>
  <c r="AF58" i="70"/>
  <c r="AF74" i="70"/>
  <c r="AF104" i="70"/>
  <c r="Z250" i="70"/>
  <c r="AF207" i="70"/>
  <c r="AF169" i="70"/>
  <c r="AF153" i="70"/>
  <c r="AF137" i="70"/>
  <c r="AF136" i="70"/>
  <c r="AF70" i="70"/>
  <c r="AF214" i="70"/>
  <c r="AF158" i="70"/>
  <c r="AG158" i="70" s="1"/>
  <c r="AF99" i="70"/>
  <c r="AF76" i="70"/>
  <c r="AF66" i="70"/>
  <c r="AF221" i="70"/>
  <c r="AF248" i="70"/>
  <c r="AD250" i="70"/>
  <c r="AF208" i="70"/>
  <c r="AF181" i="70"/>
  <c r="AF117" i="70"/>
  <c r="AF27" i="70"/>
  <c r="AF110" i="70"/>
  <c r="AF159" i="70"/>
  <c r="AG159" i="70" s="1"/>
  <c r="AF223" i="70"/>
  <c r="AF190" i="70"/>
  <c r="S250" i="70"/>
  <c r="AF240" i="70"/>
  <c r="AF165" i="70"/>
  <c r="AF220" i="70"/>
  <c r="AF173" i="70"/>
  <c r="AF157" i="70"/>
  <c r="AF141" i="70"/>
  <c r="AF31" i="70"/>
  <c r="U250" i="70"/>
  <c r="AF59" i="70"/>
  <c r="AG59" i="70" s="1"/>
  <c r="AF236" i="70"/>
  <c r="W250" i="70"/>
  <c r="AF192" i="70"/>
  <c r="AF125" i="70"/>
  <c r="AF77" i="70"/>
  <c r="AF67" i="70"/>
  <c r="AF35" i="70"/>
  <c r="AF64" i="70"/>
  <c r="AF16" i="70"/>
  <c r="AF222" i="70"/>
  <c r="AF247" i="70"/>
  <c r="AF234" i="70"/>
  <c r="AF241" i="70"/>
  <c r="AF242" i="70"/>
  <c r="AF245" i="70"/>
  <c r="AF246" i="70"/>
  <c r="AF213" i="70"/>
  <c r="Y250" i="70"/>
  <c r="AA250" i="70"/>
  <c r="AF219" i="70"/>
  <c r="AF203" i="70"/>
  <c r="AF149" i="70"/>
  <c r="AF68" i="70"/>
  <c r="AF62" i="70"/>
  <c r="AF189" i="70"/>
  <c r="AF39" i="70"/>
  <c r="AF166" i="70"/>
  <c r="AF102" i="70"/>
  <c r="AF188" i="70"/>
  <c r="AF155" i="70"/>
  <c r="AF29" i="70"/>
  <c r="AF30" i="70"/>
  <c r="AF118" i="70"/>
  <c r="AF52" i="70"/>
  <c r="AF116" i="70"/>
  <c r="AF15" i="70"/>
  <c r="AF115" i="70"/>
  <c r="AF134" i="70"/>
  <c r="AF19" i="70"/>
  <c r="AF126" i="70"/>
  <c r="AF23" i="70"/>
  <c r="AF100" i="70"/>
  <c r="AF114" i="70"/>
  <c r="AF49" i="70"/>
  <c r="E208" i="71"/>
  <c r="E229" i="71"/>
  <c r="E110" i="71"/>
  <c r="E108" i="71"/>
  <c r="E218" i="71"/>
  <c r="E100" i="71"/>
  <c r="E230" i="71"/>
  <c r="E119" i="71"/>
  <c r="E157" i="71"/>
  <c r="E130" i="71"/>
  <c r="E201" i="71"/>
  <c r="E198" i="71"/>
  <c r="E152" i="71"/>
  <c r="E146" i="71"/>
  <c r="E136" i="71"/>
  <c r="E125" i="71"/>
  <c r="E245" i="71"/>
  <c r="E128" i="71"/>
  <c r="E109" i="71"/>
  <c r="E253" i="71"/>
  <c r="E196" i="71"/>
  <c r="E75" i="71"/>
  <c r="E190" i="71"/>
  <c r="E42" i="71"/>
  <c r="E67" i="71"/>
  <c r="E220" i="71"/>
  <c r="E17" i="71"/>
  <c r="E11" i="72"/>
  <c r="E246" i="71"/>
  <c r="E255" i="72"/>
  <c r="E158" i="72"/>
  <c r="E109" i="72"/>
  <c r="E5" i="72"/>
  <c r="AF138" i="70"/>
  <c r="AF60" i="70"/>
  <c r="AF3" i="70"/>
  <c r="AF123" i="70"/>
  <c r="AF106" i="70"/>
  <c r="AF127" i="70"/>
  <c r="AF33" i="70"/>
  <c r="AF131" i="70"/>
  <c r="AF24" i="70"/>
  <c r="E235" i="72"/>
  <c r="E234" i="71"/>
  <c r="E176" i="72"/>
  <c r="E239" i="72"/>
  <c r="E111" i="72"/>
  <c r="E136" i="72"/>
  <c r="E98" i="72"/>
  <c r="E210" i="72"/>
  <c r="AF142" i="70"/>
  <c r="AF40" i="70"/>
  <c r="AF130" i="70"/>
  <c r="AF44" i="70"/>
  <c r="E203" i="72"/>
  <c r="E249" i="72"/>
  <c r="E137" i="72"/>
  <c r="E160" i="72"/>
  <c r="E101" i="72"/>
  <c r="E126" i="72"/>
  <c r="E76" i="72"/>
  <c r="E85" i="72"/>
  <c r="E61" i="72"/>
  <c r="AF91" i="70"/>
  <c r="AF150" i="70"/>
  <c r="AF206" i="70"/>
  <c r="AF135" i="70"/>
  <c r="AF18" i="70"/>
  <c r="E240" i="71"/>
  <c r="E195" i="72"/>
  <c r="E129" i="72"/>
  <c r="E71" i="72"/>
  <c r="AF28" i="70"/>
  <c r="AF210" i="70"/>
  <c r="AF170" i="70"/>
  <c r="AF69" i="70"/>
  <c r="AF94" i="70"/>
  <c r="AF32" i="70"/>
  <c r="AF21" i="70"/>
  <c r="AF86" i="70"/>
  <c r="AF12" i="70"/>
  <c r="AF48" i="70"/>
  <c r="AF82" i="70"/>
  <c r="E126" i="71"/>
  <c r="E233" i="72"/>
  <c r="E213" i="72"/>
  <c r="E44" i="72"/>
  <c r="E231" i="72"/>
  <c r="AF41" i="70"/>
  <c r="AF17" i="70"/>
  <c r="AF111" i="70"/>
  <c r="AF84" i="70"/>
  <c r="AF184" i="70"/>
  <c r="AF176" i="70"/>
  <c r="AF98" i="70"/>
  <c r="E152" i="72"/>
  <c r="E84" i="72"/>
  <c r="AF20" i="70"/>
  <c r="AF194" i="70"/>
  <c r="AG194" i="70" s="1"/>
  <c r="AF108" i="70"/>
  <c r="AF146" i="70"/>
  <c r="AF6" i="70"/>
  <c r="AF42" i="70"/>
  <c r="AF186" i="70"/>
  <c r="AF120" i="70"/>
  <c r="AF96" i="70"/>
  <c r="AF80" i="70"/>
  <c r="AF230" i="70"/>
  <c r="AF156" i="70"/>
  <c r="AF167" i="70"/>
  <c r="AF46" i="70"/>
  <c r="AG46" i="70" s="1"/>
  <c r="AF34" i="70"/>
  <c r="AF22" i="70"/>
  <c r="AF8" i="70"/>
  <c r="AF225" i="70"/>
  <c r="AF182" i="70"/>
  <c r="AF65" i="70"/>
  <c r="AF178" i="70"/>
  <c r="AF143" i="70"/>
  <c r="AF38" i="70"/>
  <c r="AF26" i="70"/>
  <c r="AF14" i="70"/>
  <c r="AF112" i="70"/>
  <c r="AF11" i="70"/>
  <c r="AF5" i="70"/>
  <c r="AF13" i="70"/>
  <c r="AF172" i="70"/>
  <c r="AF140" i="70"/>
  <c r="AF61" i="70"/>
  <c r="AF57" i="70"/>
  <c r="AF53" i="70"/>
  <c r="AF95" i="70"/>
  <c r="AF88" i="70"/>
  <c r="AF71" i="70"/>
  <c r="AF7" i="70"/>
  <c r="AG7" i="70" s="1"/>
  <c r="AF163" i="70"/>
  <c r="AF72" i="70"/>
  <c r="AF37" i="70"/>
  <c r="AF148" i="70"/>
  <c r="AF180" i="70"/>
  <c r="AF79" i="70"/>
  <c r="E180" i="71"/>
  <c r="E176" i="71"/>
  <c r="E147" i="72"/>
  <c r="E209" i="72"/>
  <c r="E102" i="72"/>
  <c r="E120" i="72"/>
  <c r="E181" i="72"/>
  <c r="E24" i="72"/>
  <c r="E26" i="72"/>
  <c r="E8" i="72"/>
  <c r="E45" i="72"/>
  <c r="AF78" i="70"/>
  <c r="AF174" i="70"/>
  <c r="AF92" i="70"/>
  <c r="AF198" i="70"/>
  <c r="AF233" i="70"/>
  <c r="AF147" i="70"/>
  <c r="AF9" i="70"/>
  <c r="AF10" i="70"/>
  <c r="AF103" i="70"/>
  <c r="AF139" i="70"/>
  <c r="AF164" i="70"/>
  <c r="AF119" i="70"/>
  <c r="E168" i="71"/>
  <c r="E156" i="71"/>
  <c r="E193" i="72"/>
  <c r="E230" i="72"/>
  <c r="E70" i="72"/>
  <c r="E110" i="72"/>
  <c r="E16" i="72"/>
  <c r="E237" i="72"/>
  <c r="E3" i="72"/>
  <c r="E31" i="72"/>
  <c r="E17" i="72"/>
  <c r="AF128" i="70"/>
  <c r="AF75" i="70"/>
  <c r="AF229" i="70"/>
  <c r="AF90" i="70"/>
  <c r="AF132" i="70"/>
  <c r="AF107" i="70"/>
  <c r="AF202" i="70"/>
  <c r="AF218" i="70"/>
  <c r="AF122" i="70"/>
  <c r="AF36" i="70"/>
  <c r="AF83" i="70"/>
  <c r="E160" i="71"/>
  <c r="E124" i="71"/>
  <c r="E251" i="72"/>
  <c r="E165" i="72"/>
  <c r="E173" i="72"/>
  <c r="E135" i="72"/>
  <c r="E119" i="72"/>
  <c r="AF162" i="70"/>
  <c r="AF87" i="70"/>
  <c r="AG87" i="70" s="1"/>
  <c r="AF56" i="70"/>
  <c r="AF4" i="70"/>
  <c r="AF45" i="70"/>
  <c r="AF50" i="70"/>
  <c r="B25" i="50"/>
  <c r="B27" i="50" s="1"/>
  <c r="B29" i="50" s="1"/>
  <c r="E206" i="71"/>
  <c r="E145" i="71"/>
  <c r="E250" i="71"/>
  <c r="E210" i="71"/>
  <c r="E178" i="71"/>
  <c r="E142" i="71"/>
  <c r="E10" i="71"/>
  <c r="E161" i="71"/>
  <c r="E97" i="71"/>
  <c r="E122" i="71"/>
  <c r="E209" i="71"/>
  <c r="E212" i="71"/>
  <c r="E177" i="71"/>
  <c r="E216" i="71"/>
  <c r="E184" i="71"/>
  <c r="E112" i="71"/>
  <c r="E188" i="71"/>
  <c r="E148" i="71"/>
  <c r="E166" i="71"/>
  <c r="E106" i="71"/>
  <c r="E170" i="71"/>
  <c r="E105" i="71"/>
  <c r="E117" i="71"/>
  <c r="E193" i="71"/>
  <c r="E162" i="71"/>
  <c r="E192" i="71"/>
  <c r="E120" i="71"/>
  <c r="E202" i="71"/>
  <c r="E238" i="71"/>
  <c r="E197" i="71"/>
  <c r="E248" i="71"/>
  <c r="E88" i="71"/>
  <c r="E244" i="71"/>
  <c r="E132" i="71"/>
  <c r="E92" i="71"/>
  <c r="E254" i="71"/>
  <c r="E158" i="71"/>
  <c r="E213" i="71"/>
  <c r="E101" i="71"/>
  <c r="L38" i="22"/>
  <c r="L29" i="22"/>
  <c r="L41" i="22"/>
  <c r="L37" i="22"/>
  <c r="L33" i="22"/>
  <c r="L39" i="22"/>
  <c r="L35" i="22"/>
  <c r="L31" i="22"/>
  <c r="L30" i="22"/>
  <c r="L42" i="22"/>
  <c r="L40" i="22"/>
  <c r="L34" i="22"/>
  <c r="L32" i="22"/>
  <c r="B24" i="22"/>
  <c r="E256" i="72"/>
  <c r="E172" i="72"/>
  <c r="E75" i="72"/>
  <c r="E218" i="72"/>
  <c r="E41" i="72"/>
  <c r="E179" i="72"/>
  <c r="E86" i="72"/>
  <c r="E54" i="72"/>
  <c r="E22" i="72"/>
  <c r="E248" i="72"/>
  <c r="E124" i="72"/>
  <c r="E92" i="72"/>
  <c r="E244" i="72"/>
  <c r="E250" i="72"/>
  <c r="E106" i="72"/>
  <c r="E202" i="72"/>
  <c r="E34" i="72"/>
  <c r="E133" i="72"/>
  <c r="E64" i="72"/>
  <c r="E254" i="72"/>
  <c r="E204" i="72"/>
  <c r="E196" i="72"/>
  <c r="E154" i="72"/>
  <c r="E81" i="72"/>
  <c r="E6" i="72"/>
  <c r="E216" i="72"/>
  <c r="E215" i="72"/>
  <c r="E69" i="72"/>
  <c r="E220" i="72"/>
  <c r="E156" i="72"/>
  <c r="E51" i="72"/>
  <c r="E27" i="72"/>
  <c r="E19" i="72"/>
  <c r="E100" i="72"/>
  <c r="E234" i="72"/>
  <c r="E138" i="72"/>
  <c r="E141" i="72"/>
  <c r="E28" i="72"/>
  <c r="E178" i="72"/>
  <c r="E103" i="72"/>
  <c r="E52" i="72"/>
  <c r="E18" i="72"/>
  <c r="E194" i="72"/>
  <c r="E145" i="72"/>
  <c r="E78" i="72"/>
  <c r="E66" i="72"/>
  <c r="E212" i="72"/>
  <c r="E164" i="72"/>
  <c r="E148" i="72"/>
  <c r="E33" i="72"/>
  <c r="E12" i="72"/>
  <c r="E25" i="72"/>
  <c r="E170" i="72"/>
  <c r="E186" i="72"/>
  <c r="E227" i="72"/>
  <c r="E201" i="72"/>
  <c r="E105" i="72"/>
  <c r="E166" i="72"/>
  <c r="E134" i="72"/>
  <c r="E14" i="72"/>
  <c r="E245" i="72"/>
  <c r="E149" i="72"/>
  <c r="E117" i="72"/>
  <c r="E48" i="72"/>
  <c r="E232" i="72"/>
  <c r="E184" i="72"/>
  <c r="E87" i="72"/>
  <c r="E125" i="72"/>
  <c r="E199" i="72"/>
  <c r="E47" i="72"/>
  <c r="E236" i="72"/>
  <c r="E140" i="72"/>
  <c r="E59" i="72"/>
  <c r="E43" i="72"/>
  <c r="E35" i="72"/>
  <c r="E228" i="72"/>
  <c r="E242" i="72"/>
  <c r="E90" i="72"/>
  <c r="E65" i="72"/>
  <c r="E9" i="72"/>
  <c r="E57" i="72"/>
  <c r="E122" i="72"/>
  <c r="E21" i="72"/>
  <c r="E10" i="72"/>
  <c r="E132" i="72"/>
  <c r="E4" i="72"/>
  <c r="E73" i="72"/>
  <c r="E206" i="72"/>
  <c r="E79" i="72"/>
  <c r="E253" i="72"/>
  <c r="E167" i="72"/>
  <c r="E155" i="72"/>
  <c r="E91" i="72"/>
  <c r="E97" i="72"/>
  <c r="E224" i="72"/>
  <c r="E192" i="72"/>
  <c r="E128" i="72"/>
  <c r="E96" i="72"/>
  <c r="E62" i="72"/>
  <c r="E7" i="72"/>
  <c r="E207" i="72"/>
  <c r="E72" i="72"/>
  <c r="E40" i="72"/>
  <c r="E222" i="72"/>
  <c r="E174" i="72"/>
  <c r="E74" i="72"/>
  <c r="E226" i="72"/>
  <c r="E246" i="72"/>
  <c r="E188" i="72"/>
  <c r="E108" i="72"/>
  <c r="E180" i="72"/>
  <c r="E157" i="72"/>
  <c r="E15" i="72"/>
  <c r="E205" i="72"/>
  <c r="E53" i="72"/>
  <c r="E189" i="72"/>
  <c r="E114" i="72"/>
  <c r="E63" i="72"/>
  <c r="E20" i="72"/>
  <c r="E146" i="72"/>
  <c r="E29" i="72"/>
  <c r="E247" i="72"/>
  <c r="E169" i="71"/>
  <c r="E239" i="71"/>
  <c r="E223" i="71"/>
  <c r="E219" i="71"/>
  <c r="E211" i="71"/>
  <c r="E187" i="71"/>
  <c r="E147" i="71"/>
  <c r="E135" i="71"/>
  <c r="E115" i="71"/>
  <c r="E99" i="71"/>
  <c r="E111" i="71"/>
  <c r="E82" i="71"/>
  <c r="E76" i="71"/>
  <c r="E56" i="71"/>
  <c r="E46" i="71"/>
  <c r="E38" i="71"/>
  <c r="E16" i="71"/>
  <c r="E143" i="71"/>
  <c r="E85" i="71"/>
  <c r="E65" i="71"/>
  <c r="E59" i="71"/>
  <c r="E57" i="71"/>
  <c r="E53" i="71"/>
  <c r="E43" i="71"/>
  <c r="E35" i="71"/>
  <c r="E31" i="71"/>
  <c r="E23" i="71"/>
  <c r="E13" i="71"/>
  <c r="E9" i="71"/>
  <c r="E3" i="71"/>
  <c r="E60" i="71"/>
  <c r="E36" i="71"/>
  <c r="E107" i="71"/>
  <c r="E96" i="71"/>
  <c r="E228" i="71"/>
  <c r="E164" i="71"/>
  <c r="E93" i="71"/>
  <c r="E181" i="71"/>
  <c r="E179" i="71"/>
  <c r="E167" i="71"/>
  <c r="E86" i="71"/>
  <c r="E80" i="71"/>
  <c r="E78" i="71"/>
  <c r="E72" i="71"/>
  <c r="E79" i="71"/>
  <c r="E73" i="71"/>
  <c r="E69" i="71"/>
  <c r="E20" i="71"/>
  <c r="E141" i="71"/>
  <c r="E98" i="71"/>
  <c r="E233" i="71"/>
  <c r="E217" i="71"/>
  <c r="E129" i="71"/>
  <c r="E194" i="71"/>
  <c r="E8" i="71"/>
  <c r="E241" i="71"/>
  <c r="E243" i="71"/>
  <c r="E139" i="71"/>
  <c r="E131" i="71"/>
  <c r="E127" i="71"/>
  <c r="E32" i="71"/>
  <c r="E151" i="71"/>
  <c r="E83" i="71"/>
  <c r="E77" i="71"/>
  <c r="E55" i="71"/>
  <c r="E30" i="71"/>
  <c r="B11" i="69"/>
  <c r="E144" i="71"/>
  <c r="E116" i="71"/>
  <c r="E214" i="71"/>
  <c r="E182" i="71"/>
  <c r="E150" i="71"/>
  <c r="E153" i="71"/>
  <c r="E121" i="71"/>
  <c r="E89" i="71"/>
  <c r="E114" i="71"/>
  <c r="E18" i="71"/>
  <c r="E123" i="71"/>
  <c r="E81" i="71"/>
  <c r="E61" i="71"/>
  <c r="E183" i="71"/>
  <c r="E225" i="71"/>
  <c r="E154" i="71"/>
  <c r="E113" i="71"/>
  <c r="E94" i="71"/>
  <c r="E255" i="71"/>
  <c r="E207" i="71"/>
  <c r="E199" i="71"/>
  <c r="E155" i="71"/>
  <c r="E159" i="71"/>
  <c r="E95" i="71"/>
  <c r="E74" i="71"/>
  <c r="E54" i="71"/>
  <c r="E48" i="71"/>
  <c r="E22" i="71"/>
  <c r="E87" i="71"/>
  <c r="E33" i="71"/>
  <c r="E29" i="71"/>
  <c r="E25" i="71"/>
  <c r="E26" i="71"/>
  <c r="E232" i="71"/>
  <c r="E104" i="71"/>
  <c r="E242" i="71"/>
  <c r="E236" i="71"/>
  <c r="E204" i="71"/>
  <c r="E140" i="71"/>
  <c r="E174" i="71"/>
  <c r="E185" i="71"/>
  <c r="E118" i="71"/>
  <c r="E247" i="71"/>
  <c r="E215" i="71"/>
  <c r="E171" i="71"/>
  <c r="E163" i="71"/>
  <c r="E84" i="71"/>
  <c r="E62" i="71"/>
  <c r="E34" i="71"/>
  <c r="E28" i="71"/>
  <c r="E91" i="71"/>
  <c r="E63" i="71"/>
  <c r="E7" i="71"/>
  <c r="E173" i="71"/>
  <c r="E237" i="71"/>
  <c r="E251" i="71"/>
  <c r="E70" i="71"/>
  <c r="E52" i="71"/>
  <c r="E24" i="71"/>
  <c r="E47" i="71"/>
  <c r="E39" i="71"/>
  <c r="E37" i="71"/>
  <c r="E6" i="71"/>
  <c r="E221" i="71"/>
  <c r="E205" i="71"/>
  <c r="E186" i="71"/>
  <c r="E231" i="71"/>
  <c r="E203" i="71"/>
  <c r="E191" i="71"/>
  <c r="E58" i="71"/>
  <c r="E50" i="71"/>
  <c r="E44" i="71"/>
  <c r="E175" i="71"/>
  <c r="E103" i="71"/>
  <c r="E71" i="71"/>
  <c r="E51" i="71"/>
  <c r="E27" i="71"/>
  <c r="E19" i="71"/>
  <c r="E137" i="71"/>
  <c r="E12" i="71"/>
  <c r="E4" i="71"/>
  <c r="AG99" i="70"/>
  <c r="AG110" i="70"/>
  <c r="O11" i="2"/>
  <c r="L43" i="22" l="1"/>
  <c r="B15" i="69"/>
  <c r="O24" i="95" s="1"/>
  <c r="O26" i="95" s="1"/>
  <c r="AG227" i="70"/>
  <c r="AG218" i="70"/>
  <c r="AG9" i="70"/>
  <c r="AG112" i="70"/>
  <c r="AG170" i="70"/>
  <c r="AG142" i="70"/>
  <c r="AG127" i="70"/>
  <c r="AG116" i="70"/>
  <c r="AG161" i="70"/>
  <c r="AG71" i="70"/>
  <c r="AG106" i="70"/>
  <c r="AG222" i="70"/>
  <c r="AG31" i="70"/>
  <c r="AG27" i="70"/>
  <c r="AG64" i="70"/>
  <c r="AG80" i="70"/>
  <c r="AG186" i="70"/>
  <c r="AG201" i="70"/>
  <c r="AG245" i="70"/>
  <c r="AG19" i="70"/>
  <c r="AG36" i="70"/>
  <c r="AG130" i="70"/>
  <c r="AG189" i="70"/>
  <c r="AG241" i="70"/>
  <c r="AG68" i="70"/>
  <c r="AG70" i="70"/>
  <c r="AG113" i="70"/>
  <c r="AG171" i="70"/>
  <c r="AG54" i="70"/>
  <c r="AG237" i="70"/>
  <c r="AG233" i="70"/>
  <c r="AG26" i="70"/>
  <c r="AG156" i="70"/>
  <c r="AG28" i="70"/>
  <c r="AG123" i="70"/>
  <c r="AG203" i="70"/>
  <c r="AG16" i="70"/>
  <c r="AG141" i="70"/>
  <c r="AG117" i="70"/>
  <c r="AG136" i="70"/>
  <c r="AG129" i="70"/>
  <c r="AG228" i="70"/>
  <c r="AG133" i="70"/>
  <c r="AG223" i="70"/>
  <c r="AG247" i="70"/>
  <c r="AG214" i="70"/>
  <c r="AG101" i="70"/>
  <c r="AG232" i="70"/>
  <c r="AG97" i="70"/>
  <c r="AG229" i="70"/>
  <c r="AG47" i="70"/>
  <c r="AG52" i="70"/>
  <c r="AG51" i="70"/>
  <c r="AG100" i="70"/>
  <c r="AG177" i="70"/>
  <c r="AG58" i="70"/>
  <c r="AG65" i="70"/>
  <c r="AG125" i="70"/>
  <c r="AG102" i="70"/>
  <c r="AG79" i="70"/>
  <c r="AK7" i="70" s="1"/>
  <c r="AH80" i="70" s="1"/>
  <c r="AG153" i="70"/>
  <c r="AG138" i="70"/>
  <c r="AG151" i="70"/>
  <c r="AG215" i="70"/>
  <c r="AG193" i="70"/>
  <c r="AG236" i="70"/>
  <c r="AG4" i="70"/>
  <c r="AG103" i="70"/>
  <c r="AG72" i="70"/>
  <c r="AG5" i="70"/>
  <c r="AG22" i="70"/>
  <c r="AG146" i="70"/>
  <c r="AG41" i="70"/>
  <c r="AG94" i="70"/>
  <c r="AG150" i="70"/>
  <c r="AG131" i="70"/>
  <c r="AG115" i="70"/>
  <c r="AG60" i="70"/>
  <c r="AG55" i="70"/>
  <c r="AG105" i="70"/>
  <c r="AG11" i="70"/>
  <c r="AG62" i="70"/>
  <c r="AK6" i="70" s="1"/>
  <c r="AH64" i="70" s="1"/>
  <c r="AG77" i="70"/>
  <c r="AG95" i="70"/>
  <c r="AG154" i="70"/>
  <c r="AG155" i="70"/>
  <c r="AG182" i="70"/>
  <c r="AG197" i="70"/>
  <c r="AG221" i="70"/>
  <c r="AG242" i="70"/>
  <c r="AG56" i="70"/>
  <c r="AG122" i="70"/>
  <c r="AG10" i="70"/>
  <c r="AG108" i="70"/>
  <c r="AG69" i="70"/>
  <c r="AG91" i="70"/>
  <c r="AG15" i="70"/>
  <c r="AG3" i="70"/>
  <c r="AG166" i="70"/>
  <c r="AG202" i="70"/>
  <c r="AG167" i="70"/>
  <c r="AG73" i="70"/>
  <c r="AG124" i="70"/>
  <c r="AG25" i="70"/>
  <c r="AG93" i="70"/>
  <c r="AG165" i="70"/>
  <c r="AK10" i="70" s="1"/>
  <c r="AG200" i="70"/>
  <c r="AG119" i="70"/>
  <c r="AG172" i="70"/>
  <c r="AG183" i="70"/>
  <c r="AG175" i="70"/>
  <c r="AG234" i="70"/>
  <c r="AG213" i="70"/>
  <c r="AG224" i="70"/>
  <c r="AG231" i="70"/>
  <c r="AG191" i="70"/>
  <c r="AG230" i="70"/>
  <c r="AG88" i="70"/>
  <c r="AG174" i="70"/>
  <c r="AG246" i="70"/>
  <c r="AG30" i="70"/>
  <c r="AG29" i="70"/>
  <c r="AG96" i="70"/>
  <c r="AG168" i="70"/>
  <c r="AG204" i="70"/>
  <c r="AG179" i="70"/>
  <c r="AG196" i="70"/>
  <c r="AG178" i="70"/>
  <c r="AG244" i="70"/>
  <c r="AG217" i="70"/>
  <c r="AG235" i="70"/>
  <c r="AG63" i="70"/>
  <c r="AG164" i="70"/>
  <c r="AG121" i="70"/>
  <c r="AG33" i="70"/>
  <c r="AG207" i="70"/>
  <c r="AG216" i="70"/>
  <c r="AG185" i="70"/>
  <c r="AG181" i="70"/>
  <c r="AG176" i="70"/>
  <c r="AG239" i="70"/>
  <c r="AG107" i="70"/>
  <c r="AG205" i="70"/>
  <c r="AG74" i="70"/>
  <c r="AG21" i="70"/>
  <c r="AG111" i="70"/>
  <c r="AG209" i="70"/>
  <c r="AG23" i="70"/>
  <c r="AG35" i="70"/>
  <c r="AG84" i="70"/>
  <c r="AG144" i="70"/>
  <c r="AG38" i="70"/>
  <c r="AG49" i="70"/>
  <c r="AG104" i="70"/>
  <c r="AG78" i="70"/>
  <c r="AG220" i="70"/>
  <c r="AG132" i="70"/>
  <c r="AG187" i="70"/>
  <c r="AG212" i="70"/>
  <c r="AG184" i="70"/>
  <c r="AG226" i="70"/>
  <c r="AG238" i="70"/>
  <c r="AG243" i="70"/>
  <c r="AG149" i="70"/>
  <c r="AG188" i="70"/>
  <c r="AG20" i="70"/>
  <c r="AG152" i="70"/>
  <c r="AG81" i="70"/>
  <c r="AG39" i="70"/>
  <c r="AG89" i="70"/>
  <c r="AG157" i="70"/>
  <c r="AG42" i="70"/>
  <c r="AG53" i="70"/>
  <c r="AG109" i="70"/>
  <c r="AG82" i="70"/>
  <c r="AG67" i="70"/>
  <c r="AG137" i="70"/>
  <c r="AG195" i="70"/>
  <c r="AK12" i="70" s="1"/>
  <c r="AG219" i="70"/>
  <c r="AG192" i="70"/>
  <c r="AG225" i="70"/>
  <c r="AG190" i="70"/>
  <c r="AG128" i="70"/>
  <c r="AG180" i="70"/>
  <c r="AG140" i="70"/>
  <c r="AG86" i="70"/>
  <c r="AG18" i="70"/>
  <c r="AG126" i="70"/>
  <c r="AG114" i="70"/>
  <c r="AG250" i="70"/>
  <c r="AH250" i="70" s="1"/>
  <c r="AG162" i="70"/>
  <c r="AG14" i="70"/>
  <c r="AG118" i="70"/>
  <c r="AG240" i="70"/>
  <c r="AG76" i="70"/>
  <c r="AG34" i="70"/>
  <c r="AG40" i="70"/>
  <c r="AG43" i="70"/>
  <c r="AG92" i="70"/>
  <c r="AG160" i="70"/>
  <c r="AG50" i="70"/>
  <c r="AG57" i="70"/>
  <c r="AG90" i="70"/>
  <c r="AG145" i="70"/>
  <c r="AG211" i="70"/>
  <c r="AG135" i="70"/>
  <c r="AG199" i="70"/>
  <c r="AG198" i="70"/>
  <c r="AG248" i="70"/>
  <c r="AG85" i="70"/>
  <c r="AG163" i="70"/>
  <c r="AG147" i="70"/>
  <c r="AG210" i="70"/>
  <c r="AG12" i="70"/>
  <c r="AG169" i="70"/>
  <c r="AG48" i="70"/>
  <c r="AG173" i="70"/>
  <c r="AG61" i="70"/>
  <c r="AG120" i="70"/>
  <c r="AG98" i="70"/>
  <c r="AG75" i="70"/>
  <c r="AG148" i="70"/>
  <c r="AG143" i="70"/>
  <c r="AG208" i="70"/>
  <c r="AG249" i="70"/>
  <c r="AH249" i="70" s="1"/>
  <c r="AG45" i="70"/>
  <c r="AG83" i="70"/>
  <c r="AG139" i="70"/>
  <c r="AG37" i="70"/>
  <c r="AG13" i="70"/>
  <c r="AG8" i="70"/>
  <c r="AG6" i="70"/>
  <c r="AG17" i="70"/>
  <c r="AG32" i="70"/>
  <c r="AG206" i="70"/>
  <c r="AG44" i="70"/>
  <c r="AG24" i="70"/>
  <c r="AG134" i="70"/>
  <c r="AK11" i="70"/>
  <c r="AH191" i="70" s="1"/>
  <c r="AK13" i="70"/>
  <c r="AH247" i="70" s="1"/>
  <c r="O16" i="2"/>
  <c r="O15" i="2"/>
  <c r="O24" i="93" l="1"/>
  <c r="O26" i="93" s="1"/>
  <c r="O24" i="94"/>
  <c r="O26" i="94" s="1"/>
  <c r="O24" i="91"/>
  <c r="O26" i="91" s="1"/>
  <c r="O24" i="92"/>
  <c r="O26" i="92" s="1"/>
  <c r="O24" i="89"/>
  <c r="O26" i="89" s="1"/>
  <c r="O24" i="90"/>
  <c r="O26" i="90" s="1"/>
  <c r="O24" i="87"/>
  <c r="O26" i="87" s="1"/>
  <c r="O24" i="88"/>
  <c r="O26" i="88" s="1"/>
  <c r="AK9" i="70"/>
  <c r="AH141" i="70" s="1"/>
  <c r="AK8" i="70"/>
  <c r="AH107" i="70" s="1"/>
  <c r="AK5" i="70"/>
  <c r="AK4" i="70"/>
  <c r="AK3" i="70"/>
  <c r="AH13" i="70" s="1"/>
  <c r="AH173" i="70"/>
  <c r="AH158" i="70"/>
  <c r="AH152" i="70"/>
  <c r="AH161" i="70"/>
  <c r="AH192" i="70"/>
  <c r="AH146" i="70"/>
  <c r="AH189" i="70"/>
  <c r="AH44" i="70"/>
  <c r="AH147" i="70"/>
  <c r="AH160" i="70"/>
  <c r="AH178" i="70"/>
  <c r="AH134" i="70"/>
  <c r="AH190" i="70"/>
  <c r="AH186" i="70"/>
  <c r="AH165" i="70"/>
  <c r="AH69" i="70"/>
  <c r="AH169" i="70"/>
  <c r="AH162" i="70"/>
  <c r="AH144" i="70"/>
  <c r="AH177" i="70"/>
  <c r="AH179" i="70"/>
  <c r="AH224" i="70"/>
  <c r="AH73" i="70"/>
  <c r="AH36" i="70"/>
  <c r="AH75" i="70"/>
  <c r="AH35" i="70"/>
  <c r="AH221" i="70"/>
  <c r="AH25" i="70"/>
  <c r="AH168" i="70"/>
  <c r="AH98" i="70"/>
  <c r="AH180" i="70"/>
  <c r="AH184" i="70"/>
  <c r="AH33" i="70"/>
  <c r="AH175" i="70"/>
  <c r="AH166" i="70"/>
  <c r="AH28" i="70"/>
  <c r="AH164" i="70"/>
  <c r="AH153" i="70"/>
  <c r="AH31" i="70"/>
  <c r="AH228" i="70"/>
  <c r="AH52" i="70"/>
  <c r="AH34" i="70"/>
  <c r="AH217" i="70"/>
  <c r="AH157" i="70"/>
  <c r="B10" i="50"/>
  <c r="B11" i="50"/>
  <c r="O24" i="22"/>
  <c r="AH199" i="70"/>
  <c r="AH131" i="70"/>
  <c r="AH91" i="70"/>
  <c r="AH90" i="70"/>
  <c r="AH39" i="70"/>
  <c r="AH40" i="70"/>
  <c r="AH215" i="70"/>
  <c r="AH193" i="70"/>
  <c r="AH213" i="70"/>
  <c r="AH77" i="70"/>
  <c r="AH54" i="70"/>
  <c r="AH23" i="70"/>
  <c r="AH214" i="70"/>
  <c r="AH218" i="70"/>
  <c r="AH219" i="70"/>
  <c r="AH197" i="70"/>
  <c r="AH163" i="70"/>
  <c r="AH150" i="70"/>
  <c r="AH137" i="70"/>
  <c r="AH122" i="70"/>
  <c r="AH125" i="70"/>
  <c r="AH57" i="70"/>
  <c r="AH12" i="70"/>
  <c r="AH89" i="70"/>
  <c r="AH51" i="70"/>
  <c r="AH174" i="70"/>
  <c r="AH200" i="70"/>
  <c r="AH47" i="70"/>
  <c r="AH202" i="70"/>
  <c r="AH182" i="70"/>
  <c r="AH148" i="70"/>
  <c r="AH136" i="70"/>
  <c r="AH222" i="70"/>
  <c r="AH156" i="70"/>
  <c r="AH231" i="70"/>
  <c r="AH229" i="70"/>
  <c r="AH223" i="70"/>
  <c r="AH115" i="70"/>
  <c r="AH17" i="70"/>
  <c r="AH113" i="70"/>
  <c r="AH238" i="70"/>
  <c r="AH226" i="70"/>
  <c r="AH237" i="70"/>
  <c r="AH132" i="70"/>
  <c r="AH87" i="70"/>
  <c r="AH102" i="70"/>
  <c r="AH72" i="70"/>
  <c r="AH21" i="70"/>
  <c r="AH18" i="70"/>
  <c r="AH133" i="70"/>
  <c r="AH235" i="70"/>
  <c r="AH227" i="70"/>
  <c r="AH201" i="70"/>
  <c r="AH208" i="70"/>
  <c r="AH135" i="70"/>
  <c r="AH138" i="70"/>
  <c r="AH95" i="70"/>
  <c r="AH110" i="70"/>
  <c r="AH128" i="70"/>
  <c r="AH61" i="70"/>
  <c r="AH58" i="70"/>
  <c r="AH6" i="70"/>
  <c r="AH124" i="70"/>
  <c r="AH59" i="70"/>
  <c r="AH48" i="70"/>
  <c r="AH82" i="70"/>
  <c r="AH9" i="70"/>
  <c r="AH242" i="70"/>
  <c r="AH206" i="70"/>
  <c r="AH225" i="70"/>
  <c r="AH196" i="70"/>
  <c r="AH187" i="70"/>
  <c r="AH123" i="70"/>
  <c r="AH216" i="70"/>
  <c r="AH207" i="70"/>
  <c r="AH93" i="70"/>
  <c r="AH41" i="70"/>
  <c r="AH38" i="70"/>
  <c r="AH3" i="70"/>
  <c r="AH121" i="70"/>
  <c r="AH55" i="70"/>
  <c r="AH60" i="70"/>
  <c r="AH100" i="70"/>
  <c r="AH56" i="70"/>
  <c r="AH230" i="70"/>
  <c r="AH205" i="70"/>
  <c r="AH155" i="70"/>
  <c r="AH211" i="70"/>
  <c r="AH83" i="70"/>
  <c r="AH101" i="70"/>
  <c r="AH30" i="70"/>
  <c r="AH97" i="70"/>
  <c r="AH243" i="70"/>
  <c r="AH240" i="70"/>
  <c r="AH209" i="70"/>
  <c r="AH234" i="70"/>
  <c r="AH159" i="70"/>
  <c r="AH183" i="70"/>
  <c r="AH185" i="70"/>
  <c r="AH119" i="70"/>
  <c r="AH71" i="70"/>
  <c r="AH86" i="70"/>
  <c r="AH120" i="70"/>
  <c r="AH53" i="70"/>
  <c r="AH66" i="70"/>
  <c r="AH10" i="70"/>
  <c r="AH116" i="70"/>
  <c r="AH24" i="70"/>
  <c r="AH171" i="70"/>
  <c r="AH130" i="70"/>
  <c r="AH65" i="70"/>
  <c r="AH63" i="70"/>
  <c r="AH245" i="70"/>
  <c r="AH210" i="70"/>
  <c r="AH233" i="70"/>
  <c r="AH181" i="70"/>
  <c r="AH203" i="70"/>
  <c r="AH195" i="70"/>
  <c r="AH140" i="70"/>
  <c r="AH79" i="70"/>
  <c r="AH94" i="70"/>
  <c r="AH112" i="70"/>
  <c r="AH45" i="70"/>
  <c r="AH42" i="70"/>
  <c r="AH11" i="70"/>
  <c r="AH108" i="70"/>
  <c r="AH43" i="70"/>
  <c r="AH32" i="70"/>
  <c r="AH117" i="70"/>
  <c r="AH129" i="70"/>
  <c r="AH239" i="70"/>
  <c r="AH241" i="70"/>
  <c r="AH244" i="70"/>
  <c r="AH22" i="70"/>
  <c r="AH8" i="70"/>
  <c r="AH105" i="70"/>
  <c r="AH84" i="70"/>
  <c r="AH139" i="70"/>
  <c r="AH85" i="70"/>
  <c r="AH15" i="70"/>
  <c r="AH246" i="70"/>
  <c r="AH143" i="70"/>
  <c r="AH103" i="70"/>
  <c r="AH204" i="70"/>
  <c r="AH104" i="70"/>
  <c r="AH37" i="70"/>
  <c r="AH50" i="70"/>
  <c r="AH19" i="70"/>
  <c r="AH70" i="70"/>
  <c r="AH232" i="70"/>
  <c r="AH212" i="70"/>
  <c r="AH67" i="70"/>
  <c r="AH62" i="70"/>
  <c r="AH68" i="70"/>
  <c r="AH248" i="70"/>
  <c r="AH194" i="70"/>
  <c r="AH176" i="70"/>
  <c r="AH167" i="70"/>
  <c r="AH170" i="70"/>
  <c r="AH172" i="70"/>
  <c r="AH127" i="70"/>
  <c r="AH220" i="70"/>
  <c r="AH78" i="70"/>
  <c r="AH96" i="70"/>
  <c r="AH29" i="70"/>
  <c r="AH26" i="70"/>
  <c r="AH4" i="70"/>
  <c r="AH92" i="70"/>
  <c r="AH27" i="70"/>
  <c r="AH16" i="70"/>
  <c r="AH49" i="70"/>
  <c r="AH81" i="70"/>
  <c r="AH5" i="70"/>
  <c r="AH236" i="70"/>
  <c r="AH118" i="70"/>
  <c r="AH88" i="70"/>
  <c r="AH7" i="70"/>
  <c r="AH74" i="70"/>
  <c r="AH198" i="70"/>
  <c r="AH142" i="70"/>
  <c r="AH114" i="70"/>
  <c r="AH14" i="70"/>
  <c r="AH20" i="70"/>
  <c r="AH188" i="70"/>
  <c r="AH151" i="70"/>
  <c r="AH154" i="70"/>
  <c r="AH111" i="70"/>
  <c r="AH126" i="70"/>
  <c r="AH76" i="70"/>
  <c r="AH46" i="70"/>
  <c r="AH145" i="70" l="1"/>
  <c r="AH149" i="70"/>
  <c r="AH106" i="70"/>
  <c r="AH109" i="70"/>
  <c r="AH99" i="70"/>
  <c r="A2" i="77"/>
  <c r="O20" i="95" s="1"/>
  <c r="O20" i="93" l="1"/>
  <c r="O20" i="94"/>
  <c r="O20" i="91"/>
  <c r="O20" i="92"/>
  <c r="O20" i="89"/>
  <c r="O20" i="90"/>
  <c r="O20" i="87"/>
  <c r="O20" i="88"/>
  <c r="B38" i="2"/>
  <c r="B23" i="2"/>
  <c r="B20" i="2"/>
  <c r="B12" i="50" s="1"/>
  <c r="O20" i="86" s="1"/>
  <c r="O21" i="86" s="1"/>
  <c r="O20" i="84" l="1"/>
  <c r="O21" i="84" s="1"/>
  <c r="O20" i="85"/>
  <c r="O21" i="85" s="1"/>
  <c r="O20" i="82"/>
  <c r="O21" i="82" s="1"/>
  <c r="O20" i="83"/>
  <c r="O21" i="83" s="1"/>
  <c r="O20" i="80"/>
  <c r="O21" i="80" s="1"/>
  <c r="O20" i="81"/>
  <c r="O21" i="81" s="1"/>
  <c r="O20" i="78"/>
  <c r="O21" i="78" s="1"/>
  <c r="O20" i="79"/>
  <c r="O21" i="79" s="1"/>
  <c r="B22" i="2"/>
  <c r="B25" i="2" s="1"/>
  <c r="B27" i="2" s="1"/>
  <c r="B24" i="2" l="1"/>
  <c r="B28" i="2" s="1"/>
  <c r="B7" i="2" s="1"/>
  <c r="A2" i="74" s="1"/>
  <c r="O7" i="86" s="1"/>
  <c r="O20" i="2"/>
  <c r="O21" i="2" s="1"/>
  <c r="O7" i="84" l="1"/>
  <c r="O7" i="85"/>
  <c r="O7" i="82"/>
  <c r="O7" i="83"/>
  <c r="O7" i="80"/>
  <c r="O7" i="81"/>
  <c r="O7" i="78"/>
  <c r="O7" i="79"/>
  <c r="B13" i="50"/>
  <c r="B14" i="50" s="1"/>
  <c r="B16" i="50" s="1"/>
  <c r="O7" i="2" l="1"/>
  <c r="B17" i="50"/>
  <c r="B19" i="50" s="1"/>
  <c r="B20" i="50" s="1"/>
  <c r="B5" i="50" l="1"/>
  <c r="O5" i="50" s="1"/>
  <c r="J36" i="22" l="1"/>
  <c r="J40" i="22"/>
  <c r="J35" i="22"/>
  <c r="J37" i="22"/>
  <c r="J33" i="22"/>
  <c r="J32" i="22"/>
  <c r="J41" i="22"/>
  <c r="J31" i="22"/>
  <c r="J38" i="22"/>
  <c r="J42" i="22"/>
  <c r="J34" i="22"/>
  <c r="J39" i="22"/>
  <c r="J30" i="22"/>
  <c r="B26" i="22" l="1"/>
  <c r="B45" i="22" s="1"/>
  <c r="O26" i="22" l="1"/>
  <c r="E35" i="69" s="1"/>
  <c r="B7" i="22"/>
  <c r="A3" i="77"/>
  <c r="O20" i="22"/>
  <c r="O11" i="69"/>
  <c r="O45" i="94" l="1"/>
  <c r="O45" i="95"/>
  <c r="O45" i="92"/>
  <c r="O45" i="93"/>
  <c r="O45" i="90"/>
  <c r="O45" i="91"/>
  <c r="O45" i="88"/>
  <c r="O45" i="89"/>
  <c r="O45" i="22"/>
  <c r="O45" i="87"/>
  <c r="B16" i="69"/>
  <c r="B17" i="69" s="1"/>
  <c r="B5" i="69" l="1"/>
  <c r="O17"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00000000-0006-0000-1300-000001000000}">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F2BF563A-172B-466D-B825-0368C351C08B}">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8D806980-ED73-43AE-A385-7C417CEC726C}">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7EEBDF09-C1F5-43AD-9F9B-31334C114496}">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A9E9D171-6708-4A52-8D2A-0C7FE4B13CBE}">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3592C6E5-32AE-4032-B648-AC9479B4DE94}">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1205FD90-D401-4CE0-8C5B-F66D38884216}">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AE6E5C4C-2160-45B3-9502-19FA6CE281DB}">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82A8518E-EBF0-4986-B1A9-276E1F8C9CA6}">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Woodward, John</author>
  </authors>
  <commentList>
    <comment ref="I43" authorId="0" shapeId="0" xr:uid="{A84C33CD-9166-4FA2-8D75-50F0953A54E1}">
      <text>
        <r>
          <rPr>
            <sz val="9"/>
            <color indexed="81"/>
            <rFont val="Tahoma"/>
            <family val="2"/>
          </rPr>
          <t xml:space="preserve">
</t>
        </r>
        <r>
          <rPr>
            <u/>
            <sz val="9"/>
            <color indexed="81"/>
            <rFont val="Tahoma"/>
            <family val="2"/>
          </rPr>
          <t xml:space="preserve">Upsated 2023: </t>
        </r>
        <r>
          <rPr>
            <sz val="9"/>
            <color indexed="81"/>
            <rFont val="Tahoma"/>
            <family val="2"/>
          </rPr>
          <t xml:space="preserve">This is the approximate total heat energy consumption of the Commercial sector as a whole in Vermont, in millions of Btu. Based on EIA data for Vermont, average of 2018-2020 commercial thermal.
</t>
        </r>
      </text>
    </comment>
  </commentList>
</comments>
</file>

<file path=xl/sharedStrings.xml><?xml version="1.0" encoding="utf-8"?>
<sst xmlns="http://schemas.openxmlformats.org/spreadsheetml/2006/main" count="2356" uniqueCount="434">
  <si>
    <t xml:space="preserve">This template is designed as an aid to Regional Planners in the development of muncipal level estimates of current energy consumption. </t>
  </si>
  <si>
    <r>
      <t xml:space="preserve">To use this template, enter the necessary assumptions into the input cells in the </t>
    </r>
    <r>
      <rPr>
        <sz val="11"/>
        <color rgb="FF00B0F0"/>
        <rFont val="Calibri"/>
        <family val="2"/>
        <scheme val="minor"/>
      </rPr>
      <t>blue</t>
    </r>
    <r>
      <rPr>
        <sz val="11"/>
        <color theme="1"/>
        <rFont val="Calibri"/>
        <family val="2"/>
        <scheme val="minor"/>
      </rPr>
      <t xml:space="preserve"> and </t>
    </r>
    <r>
      <rPr>
        <sz val="11"/>
        <color rgb="FFFF0000"/>
        <rFont val="Calibri"/>
        <family val="2"/>
        <scheme val="minor"/>
      </rPr>
      <t>red</t>
    </r>
    <r>
      <rPr>
        <sz val="11"/>
        <color theme="1"/>
        <rFont val="Calibri"/>
        <family val="2"/>
        <scheme val="minor"/>
      </rPr>
      <t xml:space="preserve"> tabs. The </t>
    </r>
    <r>
      <rPr>
        <sz val="11"/>
        <color rgb="FF00B0F0"/>
        <rFont val="Calibri"/>
        <family val="2"/>
        <scheme val="minor"/>
      </rPr>
      <t>blue</t>
    </r>
    <r>
      <rPr>
        <sz val="11"/>
        <color theme="1"/>
        <rFont val="Calibri"/>
        <family val="2"/>
        <scheme val="minor"/>
      </rPr>
      <t xml:space="preserve"> tabs are for estimating municipal transportation energy consumption and the </t>
    </r>
    <r>
      <rPr>
        <sz val="11"/>
        <color rgb="FFFF0000"/>
        <rFont val="Calibri"/>
        <family val="2"/>
        <scheme val="minor"/>
      </rPr>
      <t>red</t>
    </r>
    <r>
      <rPr>
        <sz val="11"/>
        <color theme="1"/>
        <rFont val="Calibri"/>
        <family val="2"/>
        <scheme val="minor"/>
      </rPr>
      <t xml:space="preserve"> tabs are for estimating municipal building heat energy consumption. There should be one </t>
    </r>
    <r>
      <rPr>
        <sz val="11"/>
        <color rgb="FF00B0F0"/>
        <rFont val="Calibri"/>
        <family val="2"/>
        <scheme val="minor"/>
      </rPr>
      <t>blue</t>
    </r>
    <r>
      <rPr>
        <sz val="11"/>
        <color theme="1"/>
        <rFont val="Calibri"/>
        <family val="2"/>
        <scheme val="minor"/>
      </rPr>
      <t xml:space="preserve"> tab and one </t>
    </r>
    <r>
      <rPr>
        <sz val="11"/>
        <color rgb="FFFF0000"/>
        <rFont val="Calibri"/>
        <family val="2"/>
        <scheme val="minor"/>
      </rPr>
      <t>red</t>
    </r>
    <r>
      <rPr>
        <sz val="11"/>
        <color theme="1"/>
        <rFont val="Calibri"/>
        <family val="2"/>
        <scheme val="minor"/>
      </rPr>
      <t xml:space="preserve"> tab for each town in the region. Tabs can be added, deleted and renamed, but any new tabs must be inserted between the two sets of </t>
    </r>
    <r>
      <rPr>
        <sz val="11"/>
        <rFont val="Calibri"/>
        <family val="2"/>
        <scheme val="minor"/>
      </rPr>
      <t xml:space="preserve">yellow </t>
    </r>
    <r>
      <rPr>
        <sz val="11"/>
        <color theme="1"/>
        <rFont val="Calibri"/>
        <family val="2"/>
        <scheme val="minor"/>
      </rPr>
      <t xml:space="preserve">tabs labeled "BeginTrans" and "EndTrans," and "BeginHeat" and "EndHeat." To insert a new template for a municipality, create a copy of one </t>
    </r>
    <r>
      <rPr>
        <sz val="11"/>
        <color rgb="FF00B0F0"/>
        <rFont val="Calibri"/>
        <family val="2"/>
        <scheme val="minor"/>
      </rPr>
      <t>blue</t>
    </r>
    <r>
      <rPr>
        <sz val="11"/>
        <color theme="1"/>
        <rFont val="Calibri"/>
        <family val="2"/>
        <scheme val="minor"/>
      </rPr>
      <t xml:space="preserve"> tab and one </t>
    </r>
    <r>
      <rPr>
        <sz val="11"/>
        <color rgb="FFFF0000"/>
        <rFont val="Calibri"/>
        <family val="2"/>
        <scheme val="minor"/>
      </rPr>
      <t>red</t>
    </r>
    <r>
      <rPr>
        <sz val="11"/>
        <color theme="1"/>
        <rFont val="Calibri"/>
        <family val="2"/>
        <scheme val="minor"/>
      </rPr>
      <t xml:space="preserve"> tab in between the appropriate sets of yellow tabs. Do this for as many municipalities as exist in the region.  </t>
    </r>
  </si>
  <si>
    <r>
      <t xml:space="preserve">All cells requiring user inputs on the </t>
    </r>
    <r>
      <rPr>
        <sz val="11"/>
        <color rgb="FF00B0F0"/>
        <rFont val="Calibri"/>
        <family val="2"/>
        <scheme val="minor"/>
      </rPr>
      <t>blue</t>
    </r>
    <r>
      <rPr>
        <sz val="11"/>
        <color theme="1"/>
        <rFont val="Calibri"/>
        <family val="2"/>
        <scheme val="minor"/>
      </rPr>
      <t xml:space="preserve"> and </t>
    </r>
    <r>
      <rPr>
        <sz val="11"/>
        <color rgb="FFFF0000"/>
        <rFont val="Calibri"/>
        <family val="2"/>
        <scheme val="minor"/>
      </rPr>
      <t>red</t>
    </r>
    <r>
      <rPr>
        <sz val="11"/>
        <color theme="1"/>
        <rFont val="Calibri"/>
        <family val="2"/>
        <scheme val="minor"/>
      </rPr>
      <t xml:space="preserve"> tabs are formatted like this: </t>
    </r>
  </si>
  <si>
    <t>good</t>
  </si>
  <si>
    <t xml:space="preserve">Cells that calculate key outputs are formatted like this: </t>
  </si>
  <si>
    <t>hunting</t>
  </si>
  <si>
    <r>
      <t xml:space="preserve">Once each municipality's consumption has been estimated in the </t>
    </r>
    <r>
      <rPr>
        <sz val="11"/>
        <color rgb="FF00B0F0"/>
        <rFont val="Calibri"/>
        <family val="2"/>
        <scheme val="minor"/>
      </rPr>
      <t>blue</t>
    </r>
    <r>
      <rPr>
        <sz val="11"/>
        <color theme="1"/>
        <rFont val="Calibri"/>
        <family val="2"/>
        <scheme val="minor"/>
      </rPr>
      <t xml:space="preserve"> and </t>
    </r>
    <r>
      <rPr>
        <sz val="11"/>
        <color rgb="FFFF0000"/>
        <rFont val="Calibri"/>
        <family val="2"/>
        <scheme val="minor"/>
      </rPr>
      <t>red</t>
    </r>
    <r>
      <rPr>
        <sz val="11"/>
        <color theme="1"/>
        <rFont val="Calibri"/>
        <family val="2"/>
        <scheme val="minor"/>
      </rPr>
      <t xml:space="preserve"> tabs, the individual results of each  municipality's entries are aggregated into a region-wide estimate of energy consumption, which is shown in the </t>
    </r>
    <r>
      <rPr>
        <sz val="11"/>
        <color rgb="FF00B050"/>
        <rFont val="Calibri"/>
        <family val="2"/>
        <scheme val="minor"/>
      </rPr>
      <t>green</t>
    </r>
    <r>
      <rPr>
        <sz val="11"/>
        <color theme="1"/>
        <rFont val="Calibri"/>
        <family val="2"/>
        <scheme val="minor"/>
      </rPr>
      <t xml:space="preserve"> tabs. This aggregation is then used as the basis for calculating each municipality's share of each type of the region's overall energy consumption (transportation and building heat). </t>
    </r>
  </si>
  <si>
    <t xml:space="preserve">The cells that calculate municipal shares of regional consumption are found in each blue and red tab, and are formatted like this: </t>
  </si>
  <si>
    <r>
      <rPr>
        <sz val="11"/>
        <color rgb="FF00B0F0"/>
        <rFont val="Calibri"/>
        <family val="2"/>
        <scheme val="minor"/>
      </rPr>
      <t>blue</t>
    </r>
    <r>
      <rPr>
        <sz val="11"/>
        <color theme="1"/>
        <rFont val="Calibri"/>
        <family val="2"/>
        <scheme val="minor"/>
      </rPr>
      <t xml:space="preserve"> and </t>
    </r>
    <r>
      <rPr>
        <sz val="11"/>
        <color rgb="FFFF0000"/>
        <rFont val="Calibri"/>
        <family val="2"/>
        <scheme val="minor"/>
      </rPr>
      <t>red</t>
    </r>
    <r>
      <rPr>
        <sz val="11"/>
        <color theme="1"/>
        <rFont val="Calibri"/>
        <family val="2"/>
        <scheme val="minor"/>
      </rPr>
      <t xml:space="preserve"> tab, and are formatted like this: </t>
    </r>
  </si>
  <si>
    <t>% share</t>
  </si>
  <si>
    <t>Municipality</t>
  </si>
  <si>
    <t>Regional Planning Commission</t>
  </si>
  <si>
    <t>2020 Population</t>
  </si>
  <si>
    <t>Pop Share of State</t>
  </si>
  <si>
    <t>Pop Share of Region</t>
  </si>
  <si>
    <t>Addison</t>
  </si>
  <si>
    <t>Addison County Regional Planning Commission</t>
  </si>
  <si>
    <t>Albany</t>
  </si>
  <si>
    <t>Northeastern Vermont Development Association</t>
  </si>
  <si>
    <t>Bennington County Regional Commission</t>
  </si>
  <si>
    <t>Alburgh</t>
  </si>
  <si>
    <t>Northwest Regional Planning Commission</t>
  </si>
  <si>
    <t>Central Vermont Regional Planning Commission</t>
  </si>
  <si>
    <t>Andover</t>
  </si>
  <si>
    <t>Southern Windsor County Regional Planning Commission</t>
  </si>
  <si>
    <t>Chittenden County Regional Planning Commission</t>
  </si>
  <si>
    <t>Arlington</t>
  </si>
  <si>
    <t>Lamoille County Planning Commission</t>
  </si>
  <si>
    <t>Athens</t>
  </si>
  <si>
    <t>Windham Regional Commission</t>
  </si>
  <si>
    <t>Averill</t>
  </si>
  <si>
    <t>Avery's Gore</t>
  </si>
  <si>
    <t>Rutland Regional Planning Commission</t>
  </si>
  <si>
    <t>Bakersfield</t>
  </si>
  <si>
    <t>Baltimore</t>
  </si>
  <si>
    <t>Two Rivers-Ottauquechee Regional Commission</t>
  </si>
  <si>
    <t>Barnard</t>
  </si>
  <si>
    <t>Barnet</t>
  </si>
  <si>
    <t>Barre City</t>
  </si>
  <si>
    <t>Barre Town</t>
  </si>
  <si>
    <t>Barton</t>
  </si>
  <si>
    <t>Belvidere</t>
  </si>
  <si>
    <t>Bennington</t>
  </si>
  <si>
    <t>Benson</t>
  </si>
  <si>
    <t>Berkshire</t>
  </si>
  <si>
    <t>Berlin</t>
  </si>
  <si>
    <t>Bethel</t>
  </si>
  <si>
    <t>Bloomfield</t>
  </si>
  <si>
    <t>Bolton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</si>
  <si>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</si>
  <si>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</si>
  <si>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</si>
  <si>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</si>
  <si>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</si>
  <si>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</si>
  <si>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</si>
  <si>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</si>
  <si>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</si>
  <si>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</si>
  <si>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</si>
  <si>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</si>
  <si>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</si>
  <si>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</si>
  <si>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</si>
  <si>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</si>
  <si>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</si>
  <si>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</si>
  <si>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</si>
  <si>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</si>
  <si>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</si>
  <si>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</si>
  <si>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</si>
  <si>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</si>
  <si>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</si>
  <si>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</si>
  <si>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</si>
  <si>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</si>
  <si>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</si>
  <si>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</si>
  <si>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</si>
  <si>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</si>
  <si>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</si>
  <si>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</si>
  <si>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</si>
  <si>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</si>
  <si>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</si>
  <si>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</si>
  <si>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</si>
  <si>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</si>
  <si>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</si>
  <si>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</si>
  <si>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</si>
  <si>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</si>
  <si>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Enosburgh</t>
  </si>
  <si>
    <t>Essex</t>
  </si>
  <si>
    <t>Essex Junction</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</si>
  <si>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</si>
  <si>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</si>
  <si>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</si>
  <si>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</si>
  <si>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</si>
  <si>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</si>
  <si>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</si>
  <si>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</si>
  <si>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</si>
  <si>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</si>
  <si>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</si>
  <si>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</si>
  <si>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</si>
  <si>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</si>
  <si>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</si>
  <si>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</si>
  <si>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</si>
  <si>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</si>
  <si>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</si>
  <si>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</si>
  <si>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</si>
  <si>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</si>
  <si>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</si>
  <si>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</si>
  <si>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</si>
  <si>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</si>
  <si>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</si>
  <si>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</si>
  <si>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</si>
  <si>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</si>
  <si>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</si>
  <si>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</si>
  <si>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</si>
  <si>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</si>
  <si>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</si>
  <si>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</si>
  <si>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</si>
  <si>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</si>
  <si>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</si>
  <si>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</si>
  <si>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</si>
  <si>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</si>
  <si>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</si>
  <si>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</si>
  <si>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</si>
  <si>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</si>
  <si>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</si>
  <si>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</si>
  <si>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</si>
  <si>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</si>
  <si>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</si>
  <si>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</si>
  <si>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</si>
  <si>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</si>
  <si>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</si>
  <si>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</si>
  <si>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</si>
  <si>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</si>
  <si>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</si>
  <si>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</si>
  <si>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</si>
  <si>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</si>
  <si>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</si>
  <si>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</si>
  <si>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</si>
  <si>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</si>
  <si>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</si>
  <si>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</si>
  <si>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</si>
  <si>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</si>
  <si>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</si>
  <si>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</si>
  <si>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</si>
  <si>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 Town</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</si>
  <si>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</si>
  <si>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</si>
  <si>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</si>
  <si>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</si>
  <si>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</si>
  <si>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</si>
  <si>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</si>
  <si>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</si>
  <si>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</si>
  <si>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</si>
  <si>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</si>
  <si>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</si>
  <si>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</si>
  <si>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</si>
  <si>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</si>
  <si>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</si>
  <si>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</si>
  <si>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</si>
  <si>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</si>
  <si>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</si>
  <si>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</si>
  <si>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</si>
  <si>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</si>
  <si>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</si>
  <si>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</si>
  <si>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</si>
  <si>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</si>
  <si>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</si>
  <si>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</si>
  <si>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</si>
  <si>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 City</t>
  </si>
  <si>
    <t>Rutland Town</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</si>
  <si>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</si>
  <si>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</si>
  <si>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</si>
  <si>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</si>
  <si>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</si>
  <si>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</si>
  <si>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</si>
  <si>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</si>
  <si>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</si>
  <si>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</si>
  <si>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</si>
  <si>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</si>
  <si>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</si>
  <si>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</si>
  <si>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</si>
  <si>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St. Albans City</t>
  </si>
  <si>
    <t>St. Albans Town</t>
  </si>
  <si>
    <t>St. George</t>
  </si>
  <si>
    <t>St.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</si>
  <si>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</si>
  <si>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</si>
  <si>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</si>
  <si>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</si>
  <si>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</si>
  <si>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</si>
  <si>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</si>
  <si>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</si>
  <si>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</si>
  <si>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</si>
  <si>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</si>
  <si>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</si>
  <si>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</si>
  <si>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</si>
  <si>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</si>
  <si>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</si>
  <si>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</si>
  <si>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</si>
  <si>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</si>
  <si>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</si>
  <si>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</si>
  <si>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</si>
  <si>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</si>
  <si>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</si>
  <si>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</si>
  <si>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</si>
  <si>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</si>
  <si>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</si>
  <si>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</si>
  <si>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Warren's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</si>
  <si>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</si>
  <si>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</si>
  <si>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</si>
  <si>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</si>
  <si>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</si>
  <si>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</si>
  <si>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</si>
  <si>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</si>
  <si>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</si>
  <si>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</si>
  <si>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</si>
  <si>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</si>
  <si>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</si>
  <si>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</si>
  <si>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</si>
  <si>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</si>
  <si>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</si>
  <si>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</si>
  <si>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</si>
  <si>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</si>
  <si>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</si>
  <si>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</si>
  <si>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</si>
  <si>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</si>
  <si>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</si>
  <si>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</si>
  <si>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</si>
  <si>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</si>
  <si>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</si>
  <si>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</si>
  <si>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</si>
  <si>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count</t>
  </si>
  <si>
    <t>share of buildings in town</t>
  </si>
  <si>
    <t>42. Wholesale trade</t>
  </si>
  <si>
    <t>44-45. Retail trade</t>
  </si>
  <si>
    <t>48-49. Transportation and warehousing</t>
  </si>
  <si>
    <t>51. Information</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</si>
  <si>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</si>
  <si>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</si>
  <si>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</si>
  <si>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</si>
  <si>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</si>
  <si>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</si>
  <si>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</si>
  <si>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</si>
  <si>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</si>
  <si>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81. Other services, except public administration</t>
  </si>
  <si>
    <t>TOTAL</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</si>
  <si>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</si>
  <si>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</si>
  <si>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</si>
  <si>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</si>
  <si>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</si>
  <si>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</si>
  <si>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</si>
  <si>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</si>
  <si>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</si>
  <si>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</si>
  <si>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</si>
  <si>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</si>
  <si>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</si>
  <si>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</si>
  <si>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</si>
  <si>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</si>
  <si>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</si>
  <si>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Column1</t>
  </si>
  <si>
    <t>All Other town</t>
  </si>
  <si>
    <t>Vehicles</t>
  </si>
  <si>
    <t>Share of State Vehicles</t>
  </si>
  <si>
    <t>Share of Region Vehicles</t>
  </si>
  <si>
    <t>Averys Gore</t>
  </si>
  <si>
    <t>Barre</t>
  </si>
  <si>
    <t>Buel's Gore</t>
  </si>
  <si>
    <t>Enosburg Falls</t>
  </si>
  <si>
    <t>Newport</t>
  </si>
  <si>
    <t>Rutland</t>
  </si>
  <si>
    <t>Saint Albans</t>
  </si>
  <si>
    <t>Saint Albans City</t>
  </si>
  <si>
    <t>Saint George</t>
  </si>
  <si>
    <t>Saint Johnsbury</t>
  </si>
  <si>
    <t>Warners Grant</t>
  </si>
  <si>
    <t>Warren Gore</t>
  </si>
  <si>
    <t>Aggregating municipal light-duty vehicle (LDV) transportation energy consumption into a regional total</t>
  </si>
  <si>
    <r>
      <t xml:space="preserve">This sheet automatically  rolls up the individual muncipality estimates into a regional total based on the entries on the </t>
    </r>
    <r>
      <rPr>
        <sz val="12"/>
        <color rgb="FF00B0F0"/>
        <rFont val="Calibri"/>
        <family val="2"/>
        <scheme val="minor"/>
      </rPr>
      <t>blue</t>
    </r>
    <r>
      <rPr>
        <sz val="12"/>
        <color theme="1"/>
        <rFont val="Calibri"/>
        <family val="2"/>
        <scheme val="minor"/>
      </rPr>
      <t xml:space="preserve"> and </t>
    </r>
    <r>
      <rPr>
        <sz val="12"/>
        <color rgb="FFFF0000"/>
        <rFont val="Calibri"/>
        <family val="2"/>
        <scheme val="minor"/>
      </rPr>
      <t>red</t>
    </r>
    <r>
      <rPr>
        <sz val="12"/>
        <color theme="1"/>
        <rFont val="Calibri"/>
        <family val="2"/>
        <scheme val="minor"/>
      </rPr>
      <t xml:space="preserve"> tabs. </t>
    </r>
  </si>
  <si>
    <r>
      <t xml:space="preserve">This is the estimated total </t>
    </r>
    <r>
      <rPr>
        <b/>
        <sz val="11"/>
        <color theme="1"/>
        <rFont val="Calibri"/>
        <family val="2"/>
        <scheme val="minor"/>
      </rPr>
      <t xml:space="preserve">annual energy consumption amount for light-duty passenger transportation purposes </t>
    </r>
    <r>
      <rPr>
        <sz val="11"/>
        <color theme="1"/>
        <rFont val="Calibri"/>
        <family val="2"/>
        <scheme val="minor"/>
      </rPr>
      <t xml:space="preserve">in the area, in millions of Btu. The fomula in the cell to the right checks the results; It should be 100% or nearly 100%. </t>
    </r>
  </si>
  <si>
    <t>Internal Combustion Engine (ICE) Transportation</t>
  </si>
  <si>
    <r>
      <t xml:space="preserve">This is the total </t>
    </r>
    <r>
      <rPr>
        <b/>
        <sz val="11"/>
        <color theme="1"/>
        <rFont val="Calibri"/>
        <family val="2"/>
        <scheme val="minor"/>
      </rPr>
      <t xml:space="preserve">number of fossil-fuel burning LDV in the area, </t>
    </r>
    <r>
      <rPr>
        <sz val="11"/>
        <color theme="1"/>
        <rFont val="Calibri"/>
        <family val="2"/>
        <scheme val="minor"/>
      </rPr>
      <t xml:space="preserve">summed from the entries on the </t>
    </r>
    <r>
      <rPr>
        <sz val="11"/>
        <color rgb="FF00B0F0"/>
        <rFont val="Calibri"/>
        <family val="2"/>
        <scheme val="minor"/>
      </rPr>
      <t>blue</t>
    </r>
    <r>
      <rPr>
        <sz val="11"/>
        <color theme="1"/>
        <rFont val="Calibri"/>
        <family val="2"/>
        <scheme val="minor"/>
      </rPr>
      <t xml:space="preserve"> tabs. </t>
    </r>
  </si>
  <si>
    <r>
      <t xml:space="preserve">This is the </t>
    </r>
    <r>
      <rPr>
        <b/>
        <sz val="11"/>
        <color theme="1"/>
        <rFont val="Calibri"/>
        <family val="2"/>
        <scheme val="minor"/>
      </rPr>
      <t>average annual number of miles travelled by an LDV in the area</t>
    </r>
    <r>
      <rPr>
        <sz val="11"/>
        <color theme="1"/>
        <rFont val="Calibri"/>
        <family val="2"/>
        <scheme val="minor"/>
      </rPr>
      <t xml:space="preserve">, calculated from the entries on the </t>
    </r>
    <r>
      <rPr>
        <sz val="11"/>
        <color rgb="FF00B0F0"/>
        <rFont val="Calibri"/>
        <family val="2"/>
        <scheme val="minor"/>
      </rPr>
      <t>blue</t>
    </r>
    <r>
      <rPr>
        <sz val="11"/>
        <color theme="1"/>
        <rFont val="Calibri"/>
        <family val="2"/>
        <scheme val="minor"/>
      </rPr>
      <t xml:space="preserve"> tabs. </t>
    </r>
  </si>
  <si>
    <r>
      <t xml:space="preserve">This is the </t>
    </r>
    <r>
      <rPr>
        <b/>
        <sz val="11"/>
        <color theme="1"/>
        <rFont val="Calibri"/>
        <family val="2"/>
        <scheme val="minor"/>
      </rPr>
      <t>average fuel economy of fossil fuel burning LDV fleet in the area</t>
    </r>
    <r>
      <rPr>
        <sz val="11"/>
        <color theme="1"/>
        <rFont val="Calibri"/>
        <family val="2"/>
        <scheme val="minor"/>
      </rPr>
      <t xml:space="preserve">, in miles per gallon (MPG), calculated from the entries on the </t>
    </r>
    <r>
      <rPr>
        <sz val="11"/>
        <color rgb="FF00B0F0"/>
        <rFont val="Calibri"/>
        <family val="2"/>
        <scheme val="minor"/>
      </rPr>
      <t>blue</t>
    </r>
    <r>
      <rPr>
        <sz val="11"/>
        <color theme="1"/>
        <rFont val="Calibri"/>
        <family val="2"/>
        <scheme val="minor"/>
      </rPr>
      <t xml:space="preserve"> tabs. </t>
    </r>
  </si>
  <si>
    <t>This formula converts the inputs above into an estimate of the number of gallons of fossil fuel consumed annually in the area for LDV transportation.</t>
  </si>
  <si>
    <r>
      <t xml:space="preserve">This is the average </t>
    </r>
    <r>
      <rPr>
        <b/>
        <sz val="11"/>
        <color theme="1"/>
        <rFont val="Calibri"/>
        <family val="2"/>
        <scheme val="minor"/>
      </rPr>
      <t>percentage of ethanol blended into area fuel supplies "at the pump,"</t>
    </r>
    <r>
      <rPr>
        <sz val="11"/>
        <color theme="1"/>
        <rFont val="Calibri"/>
        <family val="2"/>
        <scheme val="minor"/>
      </rPr>
      <t xml:space="preserve">calculated from the entries on the </t>
    </r>
    <r>
      <rPr>
        <sz val="11"/>
        <color rgb="FF00B0F0"/>
        <rFont val="Calibri"/>
        <family val="2"/>
        <scheme val="minor"/>
      </rPr>
      <t>blue</t>
    </r>
    <r>
      <rPr>
        <sz val="11"/>
        <color theme="1"/>
        <rFont val="Calibri"/>
        <family val="2"/>
        <scheme val="minor"/>
      </rPr>
      <t xml:space="preserve"> tabs. </t>
    </r>
  </si>
  <si>
    <r>
      <t xml:space="preserve">This formula computes an estimate of the </t>
    </r>
    <r>
      <rPr>
        <b/>
        <sz val="11"/>
        <color theme="1"/>
        <rFont val="Calibri"/>
        <family val="2"/>
        <scheme val="minor"/>
      </rPr>
      <t>number of gallons of fossil fuel consumed annually</t>
    </r>
    <r>
      <rPr>
        <sz val="11"/>
        <color theme="1"/>
        <rFont val="Calibri"/>
        <family val="2"/>
        <scheme val="minor"/>
      </rPr>
      <t xml:space="preserve"> in the area from the values inputted above. </t>
    </r>
  </si>
  <si>
    <t>This is the number of Btu in a gallon of fossil fuel, computed as a weighted average of the individual heat contents of gasoline (95%) and diesel (5%).</t>
  </si>
  <si>
    <t>This formula converts the number of fossil fuel gallons computed above into its equivalent amount of Btu, in millions</t>
  </si>
  <si>
    <r>
      <t xml:space="preserve">This formula computes an estimate of the </t>
    </r>
    <r>
      <rPr>
        <b/>
        <sz val="11"/>
        <color theme="1"/>
        <rFont val="Calibri"/>
        <family val="2"/>
        <scheme val="minor"/>
      </rPr>
      <t>number of gallons of ethanol consumed annually</t>
    </r>
    <r>
      <rPr>
        <sz val="11"/>
        <color theme="1"/>
        <rFont val="Calibri"/>
        <family val="2"/>
        <scheme val="minor"/>
      </rPr>
      <t xml:space="preserve"> in the area from the values above</t>
    </r>
  </si>
  <si>
    <t>This is the number of Btu in a gallon of ethanol</t>
  </si>
  <si>
    <t>This formula converts the number of ethanol gallons computed above into its equivalent amount of Btu, in millions</t>
  </si>
  <si>
    <r>
      <t xml:space="preserve">This is the estimated </t>
    </r>
    <r>
      <rPr>
        <b/>
        <sz val="11"/>
        <color theme="1"/>
        <rFont val="Calibri"/>
        <family val="2"/>
        <scheme val="minor"/>
      </rPr>
      <t>total annual energy consumption of ICE vehicles in the area</t>
    </r>
    <r>
      <rPr>
        <sz val="11"/>
        <color theme="1"/>
        <rFont val="Calibri"/>
        <family val="2"/>
        <scheme val="minor"/>
      </rPr>
      <t>, in millions of Btu</t>
    </r>
  </si>
  <si>
    <t>Electric Powered Transportation (EV)</t>
  </si>
  <si>
    <r>
      <t xml:space="preserve">This is the estimated </t>
    </r>
    <r>
      <rPr>
        <b/>
        <sz val="11"/>
        <color theme="1"/>
        <rFont val="Calibri"/>
        <family val="2"/>
        <scheme val="minor"/>
      </rPr>
      <t xml:space="preserve">number of Electric Vehicles </t>
    </r>
    <r>
      <rPr>
        <sz val="11"/>
        <color theme="1"/>
        <rFont val="Calibri"/>
        <family val="2"/>
        <scheme val="minor"/>
      </rPr>
      <t>in the area</t>
    </r>
    <r>
      <rPr>
        <b/>
        <sz val="11"/>
        <color theme="1"/>
        <rFont val="Calibri"/>
        <family val="2"/>
        <scheme val="minor"/>
      </rPr>
      <t xml:space="preserve">, </t>
    </r>
    <r>
      <rPr>
        <sz val="11"/>
        <color theme="1"/>
        <rFont val="Calibri"/>
        <family val="2"/>
        <scheme val="minor"/>
      </rPr>
      <t xml:space="preserve">summed from the entries on the </t>
    </r>
    <r>
      <rPr>
        <sz val="11"/>
        <color rgb="FF00B0F0"/>
        <rFont val="Calibri"/>
        <family val="2"/>
        <scheme val="minor"/>
      </rPr>
      <t>blue</t>
    </r>
    <r>
      <rPr>
        <sz val="11"/>
        <color theme="1"/>
        <rFont val="Calibri"/>
        <family val="2"/>
        <scheme val="minor"/>
      </rPr>
      <t xml:space="preserve"> tabs. </t>
    </r>
  </si>
  <si>
    <r>
      <t xml:space="preserve">This is the </t>
    </r>
    <r>
      <rPr>
        <b/>
        <sz val="11"/>
        <color theme="1"/>
        <rFont val="Calibri"/>
        <family val="2"/>
        <scheme val="minor"/>
      </rPr>
      <t xml:space="preserve">average annual number of miles travelled by EVs in the area, </t>
    </r>
    <r>
      <rPr>
        <sz val="11"/>
        <color theme="1"/>
        <rFont val="Calibri"/>
        <family val="2"/>
        <scheme val="minor"/>
      </rPr>
      <t xml:space="preserve">calculated from the entries on the </t>
    </r>
    <r>
      <rPr>
        <sz val="11"/>
        <color rgb="FF00B0F0"/>
        <rFont val="Calibri"/>
        <family val="2"/>
        <scheme val="minor"/>
      </rPr>
      <t>blue</t>
    </r>
    <r>
      <rPr>
        <sz val="11"/>
        <color theme="1"/>
        <rFont val="Calibri"/>
        <family val="2"/>
        <scheme val="minor"/>
      </rPr>
      <t xml:space="preserve"> tabs.</t>
    </r>
  </si>
  <si>
    <t>This is the approximate average fuel economy of electric vehicles today, in miles per kWh</t>
  </si>
  <si>
    <r>
      <t xml:space="preserve">This formula computes an estimate of the the </t>
    </r>
    <r>
      <rPr>
        <b/>
        <sz val="11"/>
        <color theme="1"/>
        <rFont val="Calibri"/>
        <family val="2"/>
        <scheme val="minor"/>
      </rPr>
      <t xml:space="preserve">number of kWh consumed annually by EVs </t>
    </r>
    <r>
      <rPr>
        <sz val="11"/>
        <color theme="1"/>
        <rFont val="Calibri"/>
        <family val="2"/>
        <scheme val="minor"/>
      </rPr>
      <t>in the area from the values above</t>
    </r>
  </si>
  <si>
    <t>This is the number of Btu in a kWh of electricity at the point of use a.k.a site energy. Note that all electricity numbers in the LEAP scenario are reported as site energy.</t>
  </si>
  <si>
    <t>This formula converts the volume of kWh computed above into its equivalent amount of Btu, in millions</t>
  </si>
  <si>
    <t>Aggregating municipal non-industrial building (Residential and Commercial) heat energy consumption into a regional total</t>
  </si>
  <si>
    <r>
      <t xml:space="preserve">This sheet automatically  rolls up the individual muncipality estimates into a regional total based on the entries on the </t>
    </r>
    <r>
      <rPr>
        <sz val="12"/>
        <color rgb="FF00B0F0"/>
        <rFont val="Calibri"/>
        <family val="2"/>
        <scheme val="minor"/>
      </rPr>
      <t>blue</t>
    </r>
    <r>
      <rPr>
        <sz val="12"/>
        <color theme="1"/>
        <rFont val="Calibri"/>
        <family val="2"/>
        <scheme val="minor"/>
      </rPr>
      <t xml:space="preserve"> and </t>
    </r>
    <r>
      <rPr>
        <sz val="12"/>
        <color rgb="FFFF0000"/>
        <rFont val="Calibri"/>
        <family val="2"/>
        <scheme val="minor"/>
      </rPr>
      <t>red</t>
    </r>
    <r>
      <rPr>
        <sz val="12"/>
        <color theme="1"/>
        <rFont val="Calibri"/>
        <family val="2"/>
        <scheme val="minor"/>
      </rPr>
      <t xml:space="preserve"> tabs.</t>
    </r>
  </si>
  <si>
    <r>
      <t>This is the estimated</t>
    </r>
    <r>
      <rPr>
        <b/>
        <sz val="11"/>
        <color theme="1"/>
        <rFont val="Calibri"/>
        <family val="2"/>
        <scheme val="minor"/>
      </rPr>
      <t xml:space="preserve"> total annual energy heat consumption for Residential and Commercial buildings in the area,</t>
    </r>
    <r>
      <rPr>
        <sz val="11"/>
        <color theme="1"/>
        <rFont val="Calibri"/>
        <family val="2"/>
        <scheme val="minor"/>
      </rPr>
      <t xml:space="preserve"> in millions of Btu. </t>
    </r>
  </si>
  <si>
    <t>Residential building heat energy consumption</t>
  </si>
  <si>
    <r>
      <t xml:space="preserve">This is the </t>
    </r>
    <r>
      <rPr>
        <b/>
        <sz val="11"/>
        <color theme="1"/>
        <rFont val="Calibri"/>
        <family val="2"/>
        <scheme val="minor"/>
      </rPr>
      <t>total number of residential buildings in the area</t>
    </r>
    <r>
      <rPr>
        <sz val="11"/>
        <color theme="1"/>
        <rFont val="Calibri"/>
        <family val="2"/>
        <scheme val="minor"/>
      </rPr>
      <t xml:space="preserve">, summed from the entries on the </t>
    </r>
    <r>
      <rPr>
        <sz val="11"/>
        <color rgb="FFFF0000"/>
        <rFont val="Calibri"/>
        <family val="2"/>
        <scheme val="minor"/>
      </rPr>
      <t>red</t>
    </r>
    <r>
      <rPr>
        <sz val="11"/>
        <color theme="1"/>
        <rFont val="Calibri"/>
        <family val="2"/>
        <scheme val="minor"/>
      </rPr>
      <t xml:space="preserve"> tabs.</t>
    </r>
  </si>
  <si>
    <r>
      <t xml:space="preserve">This is the weighted </t>
    </r>
    <r>
      <rPr>
        <b/>
        <sz val="11"/>
        <color theme="1"/>
        <rFont val="Calibri"/>
        <family val="2"/>
        <scheme val="minor"/>
      </rPr>
      <t>average annual heating load of area residences</t>
    </r>
    <r>
      <rPr>
        <sz val="11"/>
        <color theme="1"/>
        <rFont val="Calibri"/>
        <family val="2"/>
        <scheme val="minor"/>
      </rPr>
      <t xml:space="preserve">, in millions of Btu (for space and water heating combined), calculated from the entries in the </t>
    </r>
    <r>
      <rPr>
        <sz val="11"/>
        <color rgb="FFFF0000"/>
        <rFont val="Calibri"/>
        <family val="2"/>
        <scheme val="minor"/>
      </rPr>
      <t>red</t>
    </r>
    <r>
      <rPr>
        <sz val="11"/>
        <color theme="1"/>
        <rFont val="Calibri"/>
        <family val="2"/>
        <scheme val="minor"/>
      </rPr>
      <t xml:space="preserve"> tabs. The weights used to calculate the average are each municipality's share of all residential buildings in the region. </t>
    </r>
  </si>
  <si>
    <r>
      <t xml:space="preserve">This is the estimated </t>
    </r>
    <r>
      <rPr>
        <b/>
        <sz val="11"/>
        <color theme="1"/>
        <rFont val="Calibri"/>
        <family val="2"/>
        <scheme val="minor"/>
      </rPr>
      <t>total heat energy consumption of Residential buildings in the area</t>
    </r>
    <r>
      <rPr>
        <sz val="11"/>
        <color theme="1"/>
        <rFont val="Calibri"/>
        <family val="2"/>
        <scheme val="minor"/>
      </rPr>
      <t xml:space="preserve">, in millions of Btu. The fomula in the cell to the right checks the results; It should be 100% or nearly 100%. </t>
    </r>
  </si>
  <si>
    <t>Commercial building heat energy consumption</t>
  </si>
  <si>
    <r>
      <t xml:space="preserve">This is the </t>
    </r>
    <r>
      <rPr>
        <b/>
        <sz val="11"/>
        <color theme="1"/>
        <rFont val="Calibri"/>
        <family val="2"/>
        <scheme val="minor"/>
      </rPr>
      <t>total number of commercial buildings in the area</t>
    </r>
    <r>
      <rPr>
        <sz val="11"/>
        <color theme="1"/>
        <rFont val="Calibri"/>
        <family val="2"/>
        <scheme val="minor"/>
      </rPr>
      <t xml:space="preserve">, summed from the entries in the </t>
    </r>
    <r>
      <rPr>
        <sz val="11"/>
        <color rgb="FFFF0000"/>
        <rFont val="Calibri"/>
        <family val="2"/>
        <scheme val="minor"/>
      </rPr>
      <t>red</t>
    </r>
    <r>
      <rPr>
        <sz val="11"/>
        <color theme="1"/>
        <rFont val="Calibri"/>
        <family val="2"/>
        <scheme val="minor"/>
      </rPr>
      <t xml:space="preserve"> tabs. </t>
    </r>
  </si>
  <si>
    <r>
      <t xml:space="preserve">This is the weighted </t>
    </r>
    <r>
      <rPr>
        <b/>
        <sz val="11"/>
        <color theme="1"/>
        <rFont val="Calibri"/>
        <family val="2"/>
        <scheme val="minor"/>
      </rPr>
      <t>average annual heating load of commercial establishments in area</t>
    </r>
    <r>
      <rPr>
        <sz val="11"/>
        <color theme="1"/>
        <rFont val="Calibri"/>
        <family val="2"/>
        <scheme val="minor"/>
      </rPr>
      <t xml:space="preserve">, in millions of Btu (space and water heating loads combined), calculated from the entries in the </t>
    </r>
    <r>
      <rPr>
        <sz val="11"/>
        <color rgb="FFFF0000"/>
        <rFont val="Calibri"/>
        <family val="2"/>
        <scheme val="minor"/>
      </rPr>
      <t>red</t>
    </r>
    <r>
      <rPr>
        <sz val="11"/>
        <color theme="1"/>
        <rFont val="Calibri"/>
        <family val="2"/>
        <scheme val="minor"/>
      </rPr>
      <t xml:space="preserve"> tabs. The weights used to calculate the average are each municipality's share of all commercial buildings in the region. </t>
    </r>
  </si>
  <si>
    <r>
      <t xml:space="preserve">This is the estimated </t>
    </r>
    <r>
      <rPr>
        <b/>
        <sz val="11"/>
        <color theme="1"/>
        <rFont val="Calibri"/>
        <family val="2"/>
        <scheme val="minor"/>
      </rPr>
      <t>total heat energy consumption of Commercial buildings in the area</t>
    </r>
    <r>
      <rPr>
        <sz val="11"/>
        <color theme="1"/>
        <rFont val="Calibri"/>
        <family val="2"/>
        <scheme val="minor"/>
      </rPr>
      <t xml:space="preserve">, in millions of Btu. The cell to the right calculates the municipality's share of the regional total once all municipalities have been estimated. The fomula in the cell to the right checks the results; It should be 100% or nearly 100%. </t>
    </r>
  </si>
  <si>
    <t>Sheet intentionally left blank. Do not modify. Below calculations are for workbook functionality purposes</t>
  </si>
  <si>
    <t>MMBtu of LDV transportation energy consumed regionally</t>
  </si>
  <si>
    <t>Estimating current light-duty vehicle (LDV) transportation energy consumption in an area</t>
  </si>
  <si>
    <t>First select a muncipality in the dropdown to the right. Then input the necessary assumptions below to calculate an estimate of current consumption for this municipality:</t>
  </si>
  <si>
    <r>
      <t xml:space="preserve">This estimate is summed together with other municipal estimates into a region wide consumption estimate shown on the </t>
    </r>
    <r>
      <rPr>
        <sz val="12"/>
        <color rgb="FF00B050"/>
        <rFont val="Calibri"/>
        <family val="2"/>
        <scheme val="minor"/>
      </rPr>
      <t>green</t>
    </r>
    <r>
      <rPr>
        <sz val="12"/>
        <color theme="1"/>
        <rFont val="Calibri"/>
        <family val="2"/>
        <scheme val="minor"/>
      </rPr>
      <t xml:space="preserve"> tabs. Note all municipal estimates must be completed for accuracy. </t>
    </r>
  </si>
  <si>
    <t xml:space="preserve">The municipality's share of this regional total can  be used to disaggregate the regional LEAP scenario into municipal targets. These shares are shown below in cells formatted  like this: </t>
  </si>
  <si>
    <r>
      <t xml:space="preserve">This is the estimated total </t>
    </r>
    <r>
      <rPr>
        <b/>
        <sz val="11"/>
        <color theme="1"/>
        <rFont val="Calibri"/>
        <family val="2"/>
        <scheme val="minor"/>
      </rPr>
      <t>annual energy consumption amount for light-duty passenger transportation purposes</t>
    </r>
    <r>
      <rPr>
        <sz val="11"/>
        <color theme="1"/>
        <rFont val="Calibri"/>
        <family val="2"/>
        <scheme val="minor"/>
      </rPr>
      <t>, in millions of Btu. It is produced from the calculation steps below which depend on assumptions inputted into each of the colored cells. The cell to the right calculates the municipality's share of the regional total once all municipalities have been estimated.</t>
    </r>
  </si>
  <si>
    <r>
      <t xml:space="preserve">This is an estimate of the </t>
    </r>
    <r>
      <rPr>
        <b/>
        <sz val="11"/>
        <color theme="1"/>
        <rFont val="Calibri"/>
        <family val="2"/>
        <scheme val="minor"/>
      </rPr>
      <t>number of fossil-fuel burning LDV in the area</t>
    </r>
    <r>
      <rPr>
        <sz val="11"/>
        <color theme="1"/>
        <rFont val="Calibri"/>
        <family val="2"/>
        <scheme val="minor"/>
      </rPr>
      <t>. It does not distinguish between diesel and gasoline burning vehicles. The formula in the cell to the right calculates the municipality's share of the regional total once all municipalities have been estimated.  This value is ued to aggregate the municipality estimate into a regional total in the green tabs. Do not modify this formula</t>
    </r>
  </si>
  <si>
    <t>Source:</t>
  </si>
  <si>
    <t>Census website</t>
  </si>
  <si>
    <t>Note:</t>
  </si>
  <si>
    <t xml:space="preserve">VT Dept of Motor Vehicles </t>
  </si>
  <si>
    <t>It is not necessary to distinguish between diesel and gasoline burning vehicles.</t>
  </si>
  <si>
    <r>
      <t xml:space="preserve">Enter an estimate of the </t>
    </r>
    <r>
      <rPr>
        <b/>
        <sz val="11"/>
        <color theme="1"/>
        <rFont val="Calibri"/>
        <family val="2"/>
        <scheme val="minor"/>
      </rPr>
      <t>average annual number of miles travelled by an LDV in the area</t>
    </r>
    <r>
      <rPr>
        <sz val="11"/>
        <color theme="1"/>
        <rFont val="Calibri"/>
        <family val="2"/>
        <scheme val="minor"/>
      </rPr>
      <t>. For the State as a whole, total VMT per registered Vehicle was around 12,500. The vast majority of LDV in Vermont can safely be assumed to drive between 9,000 and 15,000 miles annnually. The cell to the right is used to aggregate the municipality estimate into a regional total in the green tabs. Do not modify this formula</t>
    </r>
  </si>
  <si>
    <r>
      <t xml:space="preserve">Enter an estimate of the </t>
    </r>
    <r>
      <rPr>
        <b/>
        <sz val="11"/>
        <color theme="1"/>
        <rFont val="Calibri"/>
        <family val="2"/>
        <scheme val="minor"/>
      </rPr>
      <t>average fuel economy of fossil fuel burning LDV fleet in the area</t>
    </r>
    <r>
      <rPr>
        <sz val="11"/>
        <color theme="1"/>
        <rFont val="Calibri"/>
        <family val="2"/>
        <scheme val="minor"/>
      </rPr>
      <t xml:space="preserve">, in miles per gallon (MPG). Statewide, the average fuel economy of all registered vehicles is around 22 MPG. Below are examples of the type of statistics that could be useful for benchmarking your estimate. Other information can be cited as well. The cell to the right is used to aggregate the muncipality estimate into a regional total in the green tabs. Do not modify this formua. </t>
    </r>
  </si>
  <si>
    <t>This is the percentage of all registered vehicles in Vermont that were manufactured after 2000. All else equal, if this percentage is higher for your area than for the State, the average fuel economy in the area will be lower than the State average of 22.</t>
  </si>
  <si>
    <t>This formula converts the inputs above into an estimate of the number of gallons of fossil fuel consumed annualy in the area for LDV transportation. The cell to the right is used to aggregate the municipality estimate into a regional total in the green tabs. Do not modify this formula</t>
  </si>
  <si>
    <r>
      <t xml:space="preserve">This formula computes an estimate of the </t>
    </r>
    <r>
      <rPr>
        <b/>
        <sz val="11"/>
        <color theme="1"/>
        <rFont val="Calibri"/>
        <family val="2"/>
        <scheme val="minor"/>
      </rPr>
      <t>number of gallons of fossil fuel consumed annually</t>
    </r>
    <r>
      <rPr>
        <sz val="11"/>
        <color theme="1"/>
        <rFont val="Calibri"/>
        <family val="2"/>
        <scheme val="minor"/>
      </rPr>
      <t xml:space="preserve"> from the values inputted above. </t>
    </r>
  </si>
  <si>
    <r>
      <t xml:space="preserve">This formula computes an estimate of the </t>
    </r>
    <r>
      <rPr>
        <b/>
        <sz val="11"/>
        <color theme="1"/>
        <rFont val="Calibri"/>
        <family val="2"/>
        <scheme val="minor"/>
      </rPr>
      <t>number of gallons of ethanol consumed annually</t>
    </r>
    <r>
      <rPr>
        <sz val="11"/>
        <color theme="1"/>
        <rFont val="Calibri"/>
        <family val="2"/>
        <scheme val="minor"/>
      </rPr>
      <t xml:space="preserve"> from the values inputted above. </t>
    </r>
  </si>
  <si>
    <t>Note that the share of consumption attributable to electric vehicles in any given area today will be very small. It is nonetheless important for Planners to take stock of local electric vehicle usage.</t>
  </si>
  <si>
    <r>
      <t xml:space="preserve">Enter an estimate of the </t>
    </r>
    <r>
      <rPr>
        <b/>
        <sz val="11"/>
        <color theme="1"/>
        <rFont val="Calibri"/>
        <family val="2"/>
        <scheme val="minor"/>
      </rPr>
      <t>number of Electric Vehicles in the area</t>
    </r>
    <r>
      <rPr>
        <sz val="11"/>
        <color theme="1"/>
        <rFont val="Calibri"/>
        <family val="2"/>
        <scheme val="minor"/>
      </rPr>
      <t>. The cell to the right is used to aggregate the municpality estimate into a regional total in the green tabs. Do not modify this formula</t>
    </r>
  </si>
  <si>
    <t>Refer to:</t>
  </si>
  <si>
    <r>
      <t xml:space="preserve">Enter an estimate of the </t>
    </r>
    <r>
      <rPr>
        <b/>
        <sz val="11"/>
        <color theme="1"/>
        <rFont val="Calibri"/>
        <family val="2"/>
        <scheme val="minor"/>
      </rPr>
      <t>average annual number of miles travelled by EVs in the area</t>
    </r>
    <r>
      <rPr>
        <sz val="11"/>
        <color theme="1"/>
        <rFont val="Calibri"/>
        <family val="2"/>
        <scheme val="minor"/>
      </rPr>
      <t>. Currently this is likely to be less than the average VMT by ICE vehicles but it is also reasonable to assume it is equivalent. The cell to the right is used to aggregate the municpality estimate into a regional total in the green tabs. Do not modify this formula</t>
    </r>
  </si>
  <si>
    <r>
      <t xml:space="preserve">This formula computes an estimate of the the </t>
    </r>
    <r>
      <rPr>
        <b/>
        <sz val="11"/>
        <color theme="1"/>
        <rFont val="Calibri"/>
        <family val="2"/>
        <scheme val="minor"/>
      </rPr>
      <t>number of kWh consumed annually by EVs in the area</t>
    </r>
    <r>
      <rPr>
        <sz val="11"/>
        <color theme="1"/>
        <rFont val="Calibri"/>
        <family val="2"/>
        <scheme val="minor"/>
      </rPr>
      <t xml:space="preserve"> from the values inputed  above</t>
    </r>
  </si>
  <si>
    <t>Sheet intentionally left blank. Do not modify.</t>
  </si>
  <si>
    <t>MMBtu of residential building heat energy consumed regionally</t>
  </si>
  <si>
    <t>MMBtu of commercial building heat energy consumed regionally</t>
  </si>
  <si>
    <t>Estimating current non-industrial building (Residential and Commercial) heat energy consumption in a municipality</t>
  </si>
  <si>
    <r>
      <t>This is the estimated</t>
    </r>
    <r>
      <rPr>
        <b/>
        <sz val="11"/>
        <color theme="1"/>
        <rFont val="Calibri"/>
        <family val="2"/>
        <scheme val="minor"/>
      </rPr>
      <t xml:space="preserve"> total annual energy heat consumption for Residential and Commercial buildings in the area,</t>
    </r>
    <r>
      <rPr>
        <sz val="11"/>
        <color theme="1"/>
        <rFont val="Calibri"/>
        <family val="2"/>
        <scheme val="minor"/>
      </rPr>
      <t xml:space="preserve"> in millions of Btu. It is produced from the calculation steps below which depend on assumptions inputted into each of the colored cells.</t>
    </r>
  </si>
  <si>
    <r>
      <t xml:space="preserve">Enter an estimate of the </t>
    </r>
    <r>
      <rPr>
        <b/>
        <sz val="11"/>
        <color theme="1"/>
        <rFont val="Calibri"/>
        <family val="2"/>
        <scheme val="minor"/>
      </rPr>
      <t>total number of residential buildings in the area</t>
    </r>
    <r>
      <rPr>
        <sz val="11"/>
        <color theme="1"/>
        <rFont val="Calibri"/>
        <family val="2"/>
        <scheme val="minor"/>
      </rPr>
      <t>. The cell to the right calculates the municipality's share of the regional total once all municipalities have been estimated. This value is used to aggregate the municipality estimate into a regional total in the green tabs. Do not modify this formula.</t>
    </r>
  </si>
  <si>
    <t xml:space="preserve">Refer to: </t>
  </si>
  <si>
    <r>
      <t xml:space="preserve">Enter an estimate of the </t>
    </r>
    <r>
      <rPr>
        <b/>
        <sz val="11"/>
        <color theme="1"/>
        <rFont val="Calibri"/>
        <family val="2"/>
        <scheme val="minor"/>
      </rPr>
      <t>average annual heating load of area residences</t>
    </r>
    <r>
      <rPr>
        <sz val="11"/>
        <color theme="1"/>
        <rFont val="Calibri"/>
        <family val="2"/>
        <scheme val="minor"/>
      </rPr>
      <t>,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value in the cell to the right is used to aggregate the municipality estimate into a regional total in the green tabs. Do not modify this formula</t>
    </r>
  </si>
  <si>
    <t>between 1,600 and 1,900</t>
  </si>
  <si>
    <t xml:space="preserve">Department estimate of the average square footage of conditioned residential space in the state. All else equal, higher average residence sizes than this will be associated with higher average area heat loads (and vice versa).   </t>
  </si>
  <si>
    <r>
      <t xml:space="preserve">This is the estimated </t>
    </r>
    <r>
      <rPr>
        <b/>
        <sz val="11"/>
        <color theme="1"/>
        <rFont val="Calibri"/>
        <family val="2"/>
        <scheme val="minor"/>
      </rPr>
      <t>total heat energy consumption of Residential buildings in the area</t>
    </r>
    <r>
      <rPr>
        <sz val="11"/>
        <color theme="1"/>
        <rFont val="Calibri"/>
        <family val="2"/>
        <scheme val="minor"/>
      </rPr>
      <t xml:space="preserve">, in millions of Btu. The cell to the right calculates the municipality's share of the regional total once all municipalities have been estimated. </t>
    </r>
  </si>
  <si>
    <r>
      <t xml:space="preserve">Enter the </t>
    </r>
    <r>
      <rPr>
        <b/>
        <sz val="11"/>
        <color theme="1"/>
        <rFont val="Calibri"/>
        <family val="2"/>
        <scheme val="minor"/>
      </rPr>
      <t xml:space="preserve">total number of commercial buildings in the area. </t>
    </r>
    <r>
      <rPr>
        <sz val="11"/>
        <color theme="1"/>
        <rFont val="Calibri"/>
        <family val="2"/>
        <scheme val="minor"/>
      </rPr>
      <t>The value in the cell to the right is used to aggregate the municipality estimate into a regional total in the green tabs. Do not modify this formula</t>
    </r>
  </si>
  <si>
    <t>VT DOL website</t>
  </si>
  <si>
    <t>for a count of commercial establishments in the area</t>
  </si>
  <si>
    <r>
      <t xml:space="preserve">Estimate the </t>
    </r>
    <r>
      <rPr>
        <b/>
        <sz val="11"/>
        <color theme="1"/>
        <rFont val="Calibri"/>
        <family val="2"/>
        <scheme val="minor"/>
      </rPr>
      <t>average annual heating load of commercial establishments in area</t>
    </r>
    <r>
      <rPr>
        <sz val="11"/>
        <color theme="1"/>
        <rFont val="Calibri"/>
        <family val="2"/>
        <scheme val="minor"/>
      </rPr>
      <t>,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 The value in the cell to the right is used to aggregate the municipality estimate into a regional total in the green tabs. Do not modify this formula</t>
    </r>
  </si>
  <si>
    <t>NAICS Code</t>
  </si>
  <si>
    <t>Share of State Bldgs.</t>
  </si>
  <si>
    <t>Number of Empl. in State</t>
  </si>
  <si>
    <t>Avg number of Empl. (Statewide)</t>
  </si>
  <si>
    <t>Estimated  Consumption (MMBtu)</t>
  </si>
  <si>
    <t>Estimated Avg.  Consumption (MMBtu)</t>
  </si>
  <si>
    <t>Number of Bldgs. in Town</t>
  </si>
  <si>
    <t xml:space="preserve">Share of Town Bldgs. </t>
  </si>
  <si>
    <t>This is the estimated average commercial heating load in the area, in millions of Btu</t>
  </si>
  <si>
    <r>
      <t xml:space="preserve">This is the estimated </t>
    </r>
    <r>
      <rPr>
        <b/>
        <sz val="11"/>
        <color theme="1"/>
        <rFont val="Calibri"/>
        <family val="2"/>
        <scheme val="minor"/>
      </rPr>
      <t>total heat energy consumption of Commercial buildings in the area</t>
    </r>
    <r>
      <rPr>
        <sz val="11"/>
        <color theme="1"/>
        <rFont val="Calibri"/>
        <family val="2"/>
        <scheme val="minor"/>
      </rPr>
      <t>, in millions of Btu. The cell to the right calculates the municipality's share of the regional total once all municipalities have been estimated</t>
    </r>
  </si>
  <si>
    <t>Previous</t>
  </si>
  <si>
    <t>was used to estimate the count of vehicles associated with area housing units. (Table DP04, 2021 ACS 5-Year Estimates)</t>
  </si>
  <si>
    <t>can provide counts of individual vehicles registered in area (zip code and town), by type of vehicle, although. This data would have to be specifically requested from the DMV and processed to remove non-LDV and non-motor vehicles with license plates (ex. trailors)  and is not used in this estimate.</t>
  </si>
  <si>
    <t xml:space="preserve">This is the percentage of all trips  in Vermont taken in either trucks, SUVs or vans. All else equal, if this percentage is higher for your area than for the State, the average fuel economy in the area will be lower than the State average of 22. </t>
  </si>
  <si>
    <r>
      <t xml:space="preserve">Enter an estimate of the volumetric </t>
    </r>
    <r>
      <rPr>
        <b/>
        <sz val="11"/>
        <color theme="1"/>
        <rFont val="Calibri"/>
        <family val="2"/>
        <scheme val="minor"/>
      </rPr>
      <t>percentage of ethanol blended into area fuel supplies "at the pump."</t>
    </r>
    <r>
      <rPr>
        <sz val="11"/>
        <color theme="1"/>
        <rFont val="Calibri"/>
        <family val="2"/>
        <scheme val="minor"/>
      </rPr>
      <t xml:space="preserve">  For the State as a whole, ethanol accounts for about 9% of the volume of fuel consumed "at the pump." The cell to the right is used to aggregate the muncipality estimate into a regional total in the green tabs. Do not modify this formua. </t>
    </r>
  </si>
  <si>
    <t>Number of Bldgs. in Region</t>
  </si>
  <si>
    <t>Total</t>
  </si>
  <si>
    <t>This is the approximate percentage of all registered vehicles in Vermont that are trucks or SUVs. All else equal, if this percentage is higher for your area than for the State, the average fuel economy in the area will be lower than the State average of 22. Regional planners could estimate a region specific percentage with data requested from the DMV, as noted above.</t>
  </si>
  <si>
    <t>Drive Electric (data through July 2023)</t>
  </si>
  <si>
    <r>
      <rPr>
        <i/>
        <sz val="11"/>
        <color theme="1"/>
        <rFont val="Calibri"/>
        <family val="2"/>
        <scheme val="minor"/>
      </rPr>
      <t xml:space="preserve">Updated: </t>
    </r>
    <r>
      <rPr>
        <sz val="11"/>
        <color theme="1"/>
        <rFont val="Calibri"/>
        <family val="2"/>
        <scheme val="minor"/>
      </rPr>
      <t>Public Service Department estimate of the percentage of residences in the State that have been weatherized through 2022. All else equal, a higher percentage than this in your area will likely be associated with lower average area heating loads (and vice versa).</t>
    </r>
  </si>
  <si>
    <r>
      <rPr>
        <i/>
        <sz val="11"/>
        <color theme="1"/>
        <rFont val="Calibri"/>
        <family val="2"/>
        <scheme val="minor"/>
      </rPr>
      <t xml:space="preserve">Updated: </t>
    </r>
    <r>
      <rPr>
        <sz val="11"/>
        <color theme="1"/>
        <rFont val="Calibri"/>
        <family val="2"/>
        <scheme val="minor"/>
      </rPr>
      <t>Number of people per household in State. All else equal, a higher number than this will likely be associated with higher average area heating loads (and vice versa).</t>
    </r>
  </si>
  <si>
    <r>
      <rPr>
        <i/>
        <sz val="11"/>
        <color theme="1"/>
        <rFont val="Calibri"/>
        <family val="2"/>
        <scheme val="minor"/>
      </rPr>
      <t>Updated:</t>
    </r>
    <r>
      <rPr>
        <sz val="11"/>
        <color theme="1"/>
        <rFont val="Calibri"/>
        <family val="2"/>
        <scheme val="minor"/>
      </rPr>
      <t xml:space="preserve"> Approximate percentage of residences in the State with 4 bedrooms or more. All else equal, a higher percentage than this in your area will likely be associated with higher average area heating loads (and vice versa).</t>
    </r>
  </si>
  <si>
    <r>
      <rPr>
        <i/>
        <sz val="11"/>
        <color theme="1"/>
        <rFont val="Calibri"/>
        <family val="2"/>
        <scheme val="minor"/>
      </rPr>
      <t xml:space="preserve">Updated: </t>
    </r>
    <r>
      <rPr>
        <sz val="11"/>
        <color theme="1"/>
        <rFont val="Calibri"/>
        <family val="2"/>
        <scheme val="minor"/>
      </rPr>
      <t>Percentage of residences in the State with 6 rooms or more. All else equal, a higher percentage than this in your area will likely be associated with higher average area heating loads (and vice versa).</t>
    </r>
  </si>
  <si>
    <r>
      <rPr>
        <i/>
        <sz val="11"/>
        <color theme="1"/>
        <rFont val="Calibri"/>
        <family val="2"/>
        <scheme val="minor"/>
      </rPr>
      <t xml:space="preserve">Updated </t>
    </r>
    <r>
      <rPr>
        <sz val="11"/>
        <color theme="1"/>
        <rFont val="Calibri"/>
        <family val="2"/>
        <scheme val="minor"/>
      </rPr>
      <t>Percent of residences in the state that were built before 1940. All else equal, a higher percentage than this in your area will likely be associated with higher average area heating loads (and vice versa).</t>
    </r>
  </si>
  <si>
    <t>for a count of occupied housing units (Table DP04)</t>
  </si>
  <si>
    <r>
      <rPr>
        <i/>
        <sz val="10"/>
        <rFont val="Arial"/>
        <family val="2"/>
      </rPr>
      <t xml:space="preserve">Updated: </t>
    </r>
    <r>
      <rPr>
        <sz val="10"/>
        <rFont val="Arial"/>
        <family val="2"/>
      </rPr>
      <t xml:space="preserve">Number of Bldgs. in State </t>
    </r>
  </si>
  <si>
    <t>https://publicservice.vermont.gov/about-us/publications-and-resources/energy-resources/act-174-recommendations-and-determination</t>
  </si>
  <si>
    <r>
      <t xml:space="preserve">The Department has provided an update to this tool in 2023 as one method that regional planners can use to develop municipal shares to disaggregate the regional LEAP scenarios into municipal level targets. This can be done in a variety of ways. The Department has developed another workbook tool to assist planners with this excercise. </t>
    </r>
    <r>
      <rPr>
        <i/>
        <sz val="11"/>
        <color theme="1"/>
        <rFont val="Calibri"/>
        <family val="2"/>
        <scheme val="minor"/>
      </rPr>
      <t xml:space="preserve">Analysis_&amp;_Targets_Aid_Regions_Bottom_Up </t>
    </r>
    <r>
      <rPr>
        <sz val="11"/>
        <color theme="1"/>
        <rFont val="Calibri"/>
        <family val="2"/>
        <scheme val="minor"/>
      </rPr>
      <t>found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</si>
</sst>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4" x14ac:knownFonts="1">
    <font>
      <sz val="11"/>
      <color theme="1"/>
      <name val="Calibri"/>
      <family val="2"/>
      <scheme val="minor"/>
    </font>
    <font>
      <sz val="11"/>
      <color theme="1"/>
      <name val="Calibri"/>
      <scheme val="minor"/>
    </font>
    <font>
      <sz val="11"/>
      <color theme="1"/>
      <name val="Calibri"/>
      <family val="2"/>
      <scheme val="minor"/>
    </font>
    <font>
      <sz val="11"/>
      <color rgb="FF3F3F76"/>
      <name val="Calibri"/>
      <family val="2"/>
      <scheme val="minor"/>
    </font>
    <font>
      <b/>
      <sz val="11"/>
      <color rgb="FF3F3F3F"/>
      <name val="Calibri"/>
      <family val="2"/>
      <scheme val="minor"/>
    </font>
    <font>
      <u/>
      <sz val="14"/>
      <color theme="1"/>
      <name val="Calibri"/>
      <family val="2"/>
      <scheme val="minor"/>
    </font>
    <font>
      <sz val="12"/>
      <color theme="1"/>
      <name val="Calibri"/>
      <family val="2"/>
      <scheme val="minor"/>
    </font>
    <font>
      <b/>
      <u/>
      <sz val="11"/>
      <color theme="1"/>
      <name val="Calibri"/>
      <family val="2"/>
      <scheme val="minor"/>
    </font>
    <font>
      <u/>
      <sz val="11"/>
      <color theme="1"/>
      <name val="Calibri"/>
      <family val="2"/>
      <scheme val="minor"/>
    </font>
    <font>
      <u/>
      <sz val="11"/>
      <color theme="10"/>
      <name val="Calibri"/>
      <family val="2"/>
      <scheme val="minor"/>
    </font>
    <font>
      <b/>
      <u/>
      <sz val="16"/>
      <color theme="1"/>
      <name val="Calibri"/>
      <family val="2"/>
      <scheme val="minor"/>
    </font>
    <font>
      <sz val="10"/>
      <color theme="1"/>
      <name val="Calibri"/>
      <family val="2"/>
      <scheme val="minor"/>
    </font>
    <font>
      <u/>
      <sz val="12"/>
      <color theme="1"/>
      <name val="Calibri"/>
      <family val="2"/>
      <scheme val="minor"/>
    </font>
    <font>
      <sz val="10"/>
      <name val="Arial"/>
      <family val="2"/>
    </font>
    <font>
      <sz val="9"/>
      <name val="Arial"/>
      <family val="2"/>
    </font>
    <font>
      <sz val="8"/>
      <name val="Arial"/>
      <family val="2"/>
    </font>
    <font>
      <b/>
      <sz val="10"/>
      <color rgb="FF3F3F3F"/>
      <name val="Calibri"/>
      <family val="2"/>
      <scheme val="minor"/>
    </font>
    <font>
      <sz val="9"/>
      <color indexed="81"/>
      <name val="Tahoma"/>
      <family val="2"/>
    </font>
    <font>
      <sz val="11"/>
      <name val="Calibri"/>
      <family val="2"/>
      <scheme val="minor"/>
    </font>
    <font>
      <i/>
      <sz val="11"/>
      <color theme="1"/>
      <name val="Calibri"/>
      <family val="2"/>
      <scheme val="minor"/>
    </font>
    <font>
      <b/>
      <sz val="11"/>
      <color theme="1"/>
      <name val="Calibri"/>
      <family val="2"/>
      <scheme val="minor"/>
    </font>
    <font>
      <b/>
      <sz val="11"/>
      <color rgb="FFFA7D00"/>
      <name val="Calibri"/>
      <family val="2"/>
      <scheme val="minor"/>
    </font>
    <font>
      <sz val="9"/>
      <color theme="1"/>
      <name val="Calibri"/>
      <family val="2"/>
      <scheme val="minor"/>
    </font>
    <font>
      <b/>
      <sz val="11"/>
      <color rgb="FF3F3F76"/>
      <name val="Calibri"/>
      <family val="2"/>
      <scheme val="minor"/>
    </font>
    <font>
      <sz val="11"/>
      <color rgb="FFFF0000"/>
      <name val="Calibri"/>
      <family val="2"/>
      <scheme val="minor"/>
    </font>
    <font>
      <sz val="11"/>
      <color rgb="FF00B0F0"/>
      <name val="Calibri"/>
      <family val="2"/>
      <scheme val="minor"/>
    </font>
    <font>
      <sz val="11"/>
      <color rgb="FF00B050"/>
      <name val="Calibri"/>
      <family val="2"/>
      <scheme val="minor"/>
    </font>
    <font>
      <sz val="12"/>
      <color rgb="FF00B050"/>
      <name val="Calibri"/>
      <family val="2"/>
      <scheme val="minor"/>
    </font>
    <font>
      <sz val="12"/>
      <color rgb="FF00B0F0"/>
      <name val="Calibri"/>
      <family val="2"/>
      <scheme val="minor"/>
    </font>
    <font>
      <sz val="12"/>
      <color rgb="FFFF0000"/>
      <name val="Calibri"/>
      <family val="2"/>
      <scheme val="minor"/>
    </font>
    <font>
      <sz val="8"/>
      <name val="Calibri"/>
      <family val="2"/>
      <scheme val="minor"/>
    </font>
    <font>
      <b/>
      <sz val="9"/>
      <name val="Arial"/>
      <family val="2"/>
    </font>
    <font>
      <u/>
      <sz val="9"/>
      <color indexed="81"/>
      <name val="Tahoma"/>
      <family val="2"/>
    </font>
    <font>
      <i/>
      <sz val="10"/>
      <name val="Arial"/>
      <family val="2"/>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rgb="FFF2F2F2"/>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3F3F3F"/>
      </left>
      <right/>
      <top/>
      <bottom/>
      <diagonal/>
    </border>
    <border>
      <left style="thin">
        <color rgb="FF7F7F7F"/>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indexed="64"/>
      </top>
      <bottom style="thin">
        <color rgb="FF7F7F7F"/>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right style="thin">
        <color rgb="FF7F7F7F"/>
      </right>
      <top/>
      <bottom/>
      <diagonal/>
    </border>
    <border>
      <left style="thin">
        <color rgb="FF7F7F7F"/>
      </left>
      <right style="thin">
        <color indexed="64"/>
      </right>
      <top style="thin">
        <color rgb="FF7F7F7F"/>
      </top>
      <bottom style="thin">
        <color indexed="64"/>
      </bottom>
      <diagonal/>
    </border>
    <border>
      <left/>
      <right style="thin">
        <color rgb="FF7F7F7F"/>
      </right>
      <top style="thin">
        <color indexed="64"/>
      </top>
      <bottom/>
      <diagonal/>
    </border>
    <border>
      <left/>
      <right style="thin">
        <color rgb="FF7F7F7F"/>
      </right>
      <top/>
      <bottom style="thin">
        <color indexed="64"/>
      </bottom>
      <diagonal/>
    </border>
    <border>
      <left/>
      <right style="thin">
        <color rgb="FF3F3F3F"/>
      </right>
      <top/>
      <bottom/>
      <diagonal/>
    </border>
    <border>
      <left style="thin">
        <color rgb="FF7F7F7F"/>
      </left>
      <right style="thin">
        <color indexed="64"/>
      </right>
      <top style="thin">
        <color indexed="64"/>
      </top>
      <bottom style="thin">
        <color rgb="FF7F7F7F"/>
      </bottom>
      <diagonal/>
    </border>
    <border>
      <left style="thin">
        <color rgb="FF7F7F7F"/>
      </left>
      <right style="thin">
        <color indexed="64"/>
      </right>
      <top style="thin">
        <color rgb="FF7F7F7F"/>
      </top>
      <bottom style="thin">
        <color rgb="FF7F7F7F"/>
      </bottom>
      <diagonal/>
    </border>
    <border>
      <left style="thin">
        <color rgb="FF3F3F3F"/>
      </left>
      <right style="thin">
        <color indexed="64"/>
      </right>
      <top style="thin">
        <color rgb="FF3F3F3F"/>
      </top>
      <bottom style="thin">
        <color rgb="FF3F3F3F"/>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9" fontId="2" fillId="0" borderId="0" applyFont="0" applyFill="0" applyBorder="0" applyAlignment="0" applyProtection="0"/>
    <xf numFmtId="0" fontId="3" fillId="2" borderId="1" applyNumberFormat="0" applyAlignment="0" applyProtection="0"/>
    <xf numFmtId="0" fontId="4" fillId="3" borderId="2" applyNumberFormat="0" applyAlignment="0" applyProtection="0"/>
    <xf numFmtId="0" fontId="2" fillId="4" borderId="3" applyNumberFormat="0" applyFont="0" applyAlignment="0" applyProtection="0"/>
    <xf numFmtId="0" fontId="9" fillId="0" borderId="0" applyNumberFormat="0" applyFill="0" applyBorder="0" applyAlignment="0" applyProtection="0"/>
    <xf numFmtId="0" fontId="21" fillId="3" borderId="1" applyNumberFormat="0" applyAlignment="0" applyProtection="0"/>
    <xf numFmtId="0" fontId="6" fillId="0" borderId="0"/>
  </cellStyleXfs>
  <cellXfs count="139">
    <xf numFmtId="0" fontId="0" fillId="0" borderId="0" xfId="0"/>
    <xf numFmtId="3" fontId="0" fillId="0" borderId="0" xfId="0" applyNumberFormat="1" applyAlignment="1">
      <alignment horizontal="left"/>
    </xf>
    <xf numFmtId="0" fontId="5" fillId="0" borderId="0" xfId="0" applyFont="1"/>
    <xf numFmtId="3" fontId="4" fillId="3" borderId="2" xfId="3" applyNumberFormat="1" applyAlignment="1">
      <alignment vertical="center"/>
    </xf>
    <xf numFmtId="0" fontId="7" fillId="0" borderId="0" xfId="0" applyFont="1"/>
    <xf numFmtId="0" fontId="8" fillId="0" borderId="0" xfId="0" applyFont="1"/>
    <xf numFmtId="3" fontId="3" fillId="2" borderId="1" xfId="2" applyNumberFormat="1" applyAlignment="1">
      <alignment horizontal="right" vertical="center"/>
    </xf>
    <xf numFmtId="3" fontId="0" fillId="0" borderId="0" xfId="0" applyNumberFormat="1"/>
    <xf numFmtId="0" fontId="0" fillId="0" borderId="0" xfId="0" applyAlignment="1">
      <alignment vertical="top"/>
    </xf>
    <xf numFmtId="0" fontId="0" fillId="0" borderId="0" xfId="0"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3" fontId="0" fillId="0" borderId="0" xfId="0" applyNumberFormat="1" applyAlignment="1">
      <alignment vertical="center"/>
    </xf>
    <xf numFmtId="3" fontId="3" fillId="2" borderId="1" xfId="2" applyNumberFormat="1" applyAlignment="1">
      <alignment vertical="center"/>
    </xf>
    <xf numFmtId="0" fontId="0" fillId="0" borderId="0" xfId="0" applyAlignment="1">
      <alignment vertical="center"/>
    </xf>
    <xf numFmtId="9" fontId="0" fillId="0" borderId="0" xfId="1" applyFont="1"/>
    <xf numFmtId="3" fontId="0" fillId="0" borderId="0" xfId="0" applyNumberFormat="1" applyAlignment="1">
      <alignment horizontal="center" vertical="center"/>
    </xf>
    <xf numFmtId="0" fontId="10" fillId="0" borderId="0" xfId="0" applyFont="1"/>
    <xf numFmtId="3" fontId="4" fillId="3" borderId="2" xfId="3" applyNumberFormat="1" applyAlignment="1">
      <alignment horizontal="center" vertical="center"/>
    </xf>
    <xf numFmtId="0" fontId="0" fillId="0" borderId="0" xfId="0" applyAlignment="1">
      <alignment horizontal="center" vertical="center"/>
    </xf>
    <xf numFmtId="3" fontId="3" fillId="2" borderId="1" xfId="2" applyNumberFormat="1" applyAlignment="1">
      <alignment horizontal="center" vertical="center"/>
    </xf>
    <xf numFmtId="0" fontId="0" fillId="0" borderId="0" xfId="0" applyAlignment="1">
      <alignment horizontal="left"/>
    </xf>
    <xf numFmtId="9" fontId="0" fillId="0" borderId="0" xfId="1" applyFont="1" applyAlignment="1">
      <alignment horizontal="center" vertical="center" wrapText="1"/>
    </xf>
    <xf numFmtId="9" fontId="0" fillId="0" borderId="0" xfId="1" applyFont="1" applyAlignment="1">
      <alignment horizontal="center" vertical="center"/>
    </xf>
    <xf numFmtId="2" fontId="0" fillId="0" borderId="0" xfId="1" applyNumberFormat="1" applyFont="1" applyAlignment="1">
      <alignment horizontal="center" vertical="center"/>
    </xf>
    <xf numFmtId="0" fontId="12" fillId="0" borderId="0" xfId="0" applyFont="1"/>
    <xf numFmtId="0" fontId="9" fillId="0" borderId="0" xfId="5" applyAlignment="1">
      <alignment vertical="center"/>
    </xf>
    <xf numFmtId="0" fontId="13" fillId="0" borderId="14" xfId="0" applyFont="1" applyBorder="1" applyAlignment="1">
      <alignment horizontal="left"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4" fillId="0" borderId="4" xfId="0" applyFont="1" applyBorder="1" applyAlignment="1">
      <alignment vertical="top" wrapText="1"/>
    </xf>
    <xf numFmtId="3" fontId="13" fillId="0" borderId="5" xfId="0" applyNumberFormat="1" applyFont="1" applyBorder="1" applyAlignment="1">
      <alignment horizontal="center" vertical="center"/>
    </xf>
    <xf numFmtId="9" fontId="13" fillId="0" borderId="6" xfId="1" applyFont="1" applyBorder="1" applyAlignment="1">
      <alignment horizontal="center" vertical="center"/>
    </xf>
    <xf numFmtId="0" fontId="14" fillId="0" borderId="7" xfId="0" applyFont="1" applyBorder="1" applyAlignment="1">
      <alignment vertical="top" wrapText="1"/>
    </xf>
    <xf numFmtId="3" fontId="13" fillId="0" borderId="0" xfId="0" applyNumberFormat="1" applyFont="1" applyAlignment="1">
      <alignment horizontal="center" vertical="center"/>
    </xf>
    <xf numFmtId="9" fontId="13" fillId="0" borderId="8" xfId="1" applyFont="1" applyBorder="1" applyAlignment="1">
      <alignment horizontal="center" vertical="center"/>
    </xf>
    <xf numFmtId="0" fontId="15" fillId="0" borderId="7" xfId="0" applyFont="1" applyBorder="1" applyAlignment="1">
      <alignment vertical="top" wrapText="1"/>
    </xf>
    <xf numFmtId="0" fontId="14" fillId="0" borderId="14" xfId="0" applyFont="1" applyBorder="1"/>
    <xf numFmtId="0" fontId="13" fillId="0" borderId="15" xfId="0" applyFont="1" applyBorder="1" applyAlignment="1">
      <alignment horizontal="center" vertical="center"/>
    </xf>
    <xf numFmtId="3" fontId="13" fillId="0" borderId="15" xfId="0" applyNumberFormat="1" applyFont="1" applyBorder="1" applyAlignment="1">
      <alignment horizontal="center" vertical="center"/>
    </xf>
    <xf numFmtId="3" fontId="16" fillId="3" borderId="19" xfId="3" applyNumberFormat="1" applyFont="1" applyBorder="1" applyAlignment="1">
      <alignment horizontal="center" vertical="center"/>
    </xf>
    <xf numFmtId="0" fontId="0" fillId="5" borderId="0" xfId="0" applyFill="1"/>
    <xf numFmtId="0" fontId="0" fillId="5" borderId="7" xfId="0" applyFill="1" applyBorder="1"/>
    <xf numFmtId="0" fontId="0" fillId="5" borderId="0" xfId="0" applyFill="1" applyAlignment="1">
      <alignment horizontal="left" wrapText="1"/>
    </xf>
    <xf numFmtId="0" fontId="18" fillId="5" borderId="7" xfId="0" applyFont="1" applyFill="1" applyBorder="1" applyAlignment="1">
      <alignment vertical="center" wrapText="1"/>
    </xf>
    <xf numFmtId="0" fontId="18" fillId="5" borderId="0" xfId="0" applyFont="1" applyFill="1" applyAlignment="1">
      <alignment vertical="center" wrapText="1"/>
    </xf>
    <xf numFmtId="0" fontId="18" fillId="5" borderId="8" xfId="0" applyFont="1" applyFill="1" applyBorder="1" applyAlignment="1">
      <alignment vertical="center" wrapText="1"/>
    </xf>
    <xf numFmtId="3" fontId="0" fillId="5" borderId="0" xfId="0" applyNumberFormat="1" applyFill="1"/>
    <xf numFmtId="3" fontId="4" fillId="3" borderId="2" xfId="3" applyNumberFormat="1" applyAlignment="1">
      <alignment horizontal="right"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166" fontId="0" fillId="0" borderId="0" xfId="1" applyNumberFormat="1" applyFont="1" applyAlignment="1">
      <alignment horizontal="center" vertical="center"/>
    </xf>
    <xf numFmtId="0" fontId="22" fillId="0" borderId="0" xfId="0" applyFont="1" applyAlignment="1">
      <alignment horizontal="left" vertical="top" wrapText="1"/>
    </xf>
    <xf numFmtId="10" fontId="0" fillId="0" borderId="0" xfId="1" applyNumberFormat="1" applyFont="1"/>
    <xf numFmtId="0" fontId="13" fillId="0" borderId="0" xfId="0" applyFont="1" applyAlignment="1">
      <alignment horizontal="center" vertical="center" wrapText="1"/>
    </xf>
    <xf numFmtId="9" fontId="13" fillId="0" borderId="5" xfId="1" applyFont="1" applyBorder="1" applyAlignment="1">
      <alignment horizontal="center" vertical="center"/>
    </xf>
    <xf numFmtId="9" fontId="13" fillId="0" borderId="0" xfId="1" applyFont="1" applyBorder="1" applyAlignment="1">
      <alignment horizontal="center" vertical="center"/>
    </xf>
    <xf numFmtId="0" fontId="6" fillId="0" borderId="0" xfId="7"/>
    <xf numFmtId="9" fontId="6" fillId="0" borderId="0" xfId="1" applyFont="1" applyFill="1"/>
    <xf numFmtId="0" fontId="2" fillId="0" borderId="0" xfId="0" applyFont="1"/>
    <xf numFmtId="166" fontId="0" fillId="0" borderId="0" xfId="1" applyNumberFormat="1" applyFont="1"/>
    <xf numFmtId="0" fontId="21" fillId="3" borderId="21" xfId="6" applyBorder="1" applyAlignment="1">
      <alignment horizontal="center" vertical="center"/>
    </xf>
    <xf numFmtId="4" fontId="0" fillId="0" borderId="0" xfId="0" applyNumberFormat="1" applyAlignment="1">
      <alignment horizontal="center" vertical="center"/>
    </xf>
    <xf numFmtId="10" fontId="0" fillId="0" borderId="0" xfId="1" applyNumberFormat="1" applyFont="1" applyAlignment="1">
      <alignment horizontal="center" vertical="center"/>
    </xf>
    <xf numFmtId="10" fontId="21" fillId="3" borderId="1" xfId="6" applyNumberFormat="1" applyAlignment="1">
      <alignment horizontal="center" vertical="center"/>
    </xf>
    <xf numFmtId="3" fontId="0" fillId="0" borderId="0" xfId="0" applyNumberFormat="1" applyAlignment="1">
      <alignment horizontal="right" vertical="center"/>
    </xf>
    <xf numFmtId="9" fontId="4" fillId="3" borderId="2" xfId="3" applyNumberFormat="1" applyAlignment="1">
      <alignment horizontal="right" vertical="center"/>
    </xf>
    <xf numFmtId="0" fontId="0" fillId="0" borderId="0" xfId="0" applyAlignment="1">
      <alignment horizontal="right"/>
    </xf>
    <xf numFmtId="0" fontId="0" fillId="5" borderId="7" xfId="0" applyFill="1" applyBorder="1" applyAlignment="1">
      <alignment vertical="top" wrapText="1"/>
    </xf>
    <xf numFmtId="0" fontId="0" fillId="5" borderId="0" xfId="0" applyFill="1" applyAlignment="1">
      <alignment vertical="top" wrapText="1"/>
    </xf>
    <xf numFmtId="0" fontId="0" fillId="5" borderId="8" xfId="0" applyFill="1" applyBorder="1" applyAlignment="1">
      <alignment vertical="top" wrapText="1"/>
    </xf>
    <xf numFmtId="0" fontId="3" fillId="2" borderId="26" xfId="2" applyBorder="1" applyAlignment="1">
      <alignment horizontal="center"/>
    </xf>
    <xf numFmtId="0" fontId="4" fillId="3" borderId="27" xfId="3" applyBorder="1" applyAlignment="1">
      <alignment horizontal="center"/>
    </xf>
    <xf numFmtId="0" fontId="21" fillId="3" borderId="1" xfId="6" applyAlignment="1">
      <alignment horizontal="center" vertical="top" wrapText="1"/>
    </xf>
    <xf numFmtId="166" fontId="21" fillId="3" borderId="1" xfId="6" applyNumberFormat="1" applyAlignment="1">
      <alignment horizontal="center" vertical="center"/>
    </xf>
    <xf numFmtId="0" fontId="0" fillId="6" borderId="28" xfId="0" applyFill="1" applyBorder="1"/>
    <xf numFmtId="0" fontId="0" fillId="0" borderId="28" xfId="0" applyBorder="1"/>
    <xf numFmtId="0" fontId="0" fillId="7" borderId="28" xfId="0" applyFill="1" applyBorder="1"/>
    <xf numFmtId="0" fontId="0" fillId="5" borderId="0" xfId="0" applyFill="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0" borderId="0" xfId="0" applyAlignment="1">
      <alignment horizontal="left" vertical="center"/>
    </xf>
    <xf numFmtId="0" fontId="0" fillId="0" borderId="0" xfId="0" applyAlignment="1">
      <alignment horizontal="left" vertical="top" wrapText="1"/>
    </xf>
    <xf numFmtId="10" fontId="1" fillId="0" borderId="0" xfId="1" applyNumberFormat="1" applyFont="1"/>
    <xf numFmtId="9" fontId="0" fillId="0" borderId="0" xfId="1" applyFont="1" applyFill="1" applyAlignment="1">
      <alignment horizontal="right" vertical="center" wrapText="1"/>
    </xf>
    <xf numFmtId="9" fontId="3" fillId="0" borderId="0" xfId="2" applyNumberFormat="1" applyFill="1" applyBorder="1" applyAlignment="1">
      <alignment vertical="center"/>
    </xf>
    <xf numFmtId="9" fontId="18" fillId="0" borderId="0" xfId="1" applyFont="1" applyFill="1" applyAlignment="1">
      <alignment horizontal="right" vertical="center" wrapText="1"/>
    </xf>
    <xf numFmtId="3" fontId="13" fillId="0" borderId="18" xfId="4" applyNumberFormat="1" applyFont="1" applyFill="1" applyBorder="1" applyAlignment="1">
      <alignment horizontal="center" vertical="center"/>
    </xf>
    <xf numFmtId="3" fontId="4" fillId="8" borderId="2" xfId="3" applyNumberFormat="1" applyFill="1" applyAlignment="1">
      <alignment horizontal="center" vertical="center"/>
    </xf>
    <xf numFmtId="0" fontId="0" fillId="8" borderId="29" xfId="0" applyFill="1" applyBorder="1"/>
    <xf numFmtId="0" fontId="0" fillId="8" borderId="30" xfId="0" applyFill="1" applyBorder="1"/>
    <xf numFmtId="0" fontId="0" fillId="0" borderId="31" xfId="0" applyBorder="1"/>
    <xf numFmtId="0" fontId="31" fillId="0" borderId="14" xfId="0" applyFont="1" applyBorder="1"/>
    <xf numFmtId="0" fontId="13" fillId="0" borderId="6" xfId="0" applyFont="1" applyBorder="1" applyAlignment="1">
      <alignment horizontal="center" vertical="center" wrapText="1"/>
    </xf>
    <xf numFmtId="0" fontId="0" fillId="8" borderId="31" xfId="0" applyFill="1" applyBorder="1"/>
    <xf numFmtId="0" fontId="7" fillId="5" borderId="0" xfId="0" applyFont="1" applyFill="1" applyAlignment="1">
      <alignment wrapText="1"/>
    </xf>
    <xf numFmtId="0" fontId="9" fillId="0" borderId="0" xfId="5" applyFill="1" applyAlignment="1">
      <alignment horizontal="center" vertical="center" wrapText="1"/>
    </xf>
    <xf numFmtId="0" fontId="0" fillId="5" borderId="0" xfId="0" applyFill="1" applyAlignment="1">
      <alignment wrapText="1"/>
    </xf>
    <xf numFmtId="0" fontId="0" fillId="5" borderId="0" xfId="0" applyFill="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9" fillId="5" borderId="9" xfId="5" applyFill="1" applyBorder="1" applyAlignment="1">
      <alignment horizontal="left" vertical="top" wrapText="1"/>
    </xf>
    <xf numFmtId="0" fontId="9" fillId="5" borderId="10" xfId="5" applyFill="1" applyBorder="1" applyAlignment="1">
      <alignment horizontal="left" vertical="top" wrapText="1"/>
    </xf>
    <xf numFmtId="0" fontId="9" fillId="5" borderId="11" xfId="5" applyFill="1" applyBorder="1" applyAlignment="1">
      <alignment horizontal="left" vertical="top" wrapText="1"/>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0" xfId="0" applyFill="1" applyAlignment="1">
      <alignment horizontal="left" vertical="center" wrapText="1"/>
    </xf>
    <xf numFmtId="0" fontId="0" fillId="5" borderId="20" xfId="0" applyFill="1" applyBorder="1" applyAlignment="1">
      <alignment horizontal="left" vertical="center" wrapText="1"/>
    </xf>
    <xf numFmtId="0" fontId="0" fillId="5" borderId="24" xfId="0" applyFill="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22" xfId="0" applyFont="1" applyBorder="1" applyAlignment="1">
      <alignment horizontal="left" vertical="center"/>
    </xf>
    <xf numFmtId="0" fontId="23" fillId="2" borderId="17" xfId="2" applyFont="1" applyBorder="1" applyAlignment="1">
      <alignment horizontal="left" vertical="center"/>
    </xf>
    <xf numFmtId="0" fontId="23" fillId="2" borderId="25" xfId="2"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23"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9" fillId="0" borderId="0" xfId="5" applyFill="1" applyAlignment="1">
      <alignment horizontal="left" vertical="center"/>
    </xf>
    <xf numFmtId="0" fontId="0" fillId="0" borderId="0" xfId="0" applyAlignment="1">
      <alignment horizontal="left" wrapText="1"/>
    </xf>
    <xf numFmtId="0" fontId="18" fillId="0" borderId="0" xfId="0" applyFont="1" applyAlignment="1">
      <alignment horizontal="left" vertical="center" wrapText="1"/>
    </xf>
    <xf numFmtId="0" fontId="0" fillId="0" borderId="13" xfId="0" applyBorder="1" applyAlignment="1">
      <alignment horizontal="left" vertical="top" wrapText="1"/>
    </xf>
    <xf numFmtId="0" fontId="0" fillId="0" borderId="0" xfId="0" applyAlignment="1">
      <alignment horizontal="left" vertical="top"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23" fillId="2" borderId="1" xfId="2" applyFont="1" applyAlignment="1">
      <alignment horizontal="left" vertical="center"/>
    </xf>
    <xf numFmtId="0" fontId="9" fillId="0" borderId="0" xfId="5" applyFill="1" applyAlignment="1">
      <alignment horizontal="center" vertical="center"/>
    </xf>
  </cellXfs>
  <cellStyles count="8">
    <cellStyle name="Calculation" xfId="6" builtinId="22"/>
    <cellStyle name="Hyperlink" xfId="5" builtinId="8"/>
    <cellStyle name="Input" xfId="2" builtinId="20"/>
    <cellStyle name="Normal" xfId="0" builtinId="0"/>
    <cellStyle name="Normal 9" xfId="7" xr:uid="{00000000-0005-0000-0000-000004000000}"/>
    <cellStyle name="Note" xfId="4" builtinId="10"/>
    <cellStyle name="Output" xfId="3" builtinId="21"/>
    <cellStyle name="Percent" xfId="1" builtinId="5"/>
  </cellStyles>
  <dxfs count="28">
    <dxf>
      <numFmt numFmtId="166" formatCode="0.0%"/>
    </dxf>
    <dxf>
      <font>
        <b val="0"/>
        <i val="0"/>
        <strike val="0"/>
        <condense val="0"/>
        <extend val="0"/>
        <outline val="0"/>
        <shadow val="0"/>
        <u val="none"/>
        <vertAlign val="baseline"/>
        <sz val="11"/>
        <color theme="1"/>
        <name val="Calibri"/>
        <scheme val="minor"/>
      </font>
      <numFmt numFmtId="166" formatCode="0.0%"/>
    </dxf>
    <dxf>
      <font>
        <b val="0"/>
        <i val="0"/>
        <strike val="0"/>
        <condense val="0"/>
        <extend val="0"/>
        <outline val="0"/>
        <shadow val="0"/>
        <u val="none"/>
        <vertAlign val="baseline"/>
        <sz val="11"/>
        <color theme="1"/>
        <name val="Calibri"/>
        <scheme val="minor"/>
      </font>
      <numFmt numFmtId="14" formatCode="0.00%"/>
    </dxf>
    <dxf>
      <numFmt numFmtId="14" formatCode="0.00%"/>
    </dxf>
    <dxf>
      <numFmt numFmtId="3"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11</xdr:col>
      <xdr:colOff>582929</xdr:colOff>
      <xdr:row>1</xdr:row>
      <xdr:rowOff>97155</xdr:rowOff>
    </xdr:from>
    <xdr:to>
      <xdr:col>23</xdr:col>
      <xdr:colOff>296332</xdr:colOff>
      <xdr:row>17</xdr:row>
      <xdr:rowOff>74084</xdr:rowOff>
    </xdr:to>
    <xdr:sp macro="" textlink="">
      <xdr:nvSpPr>
        <xdr:cNvPr id="2" name="TextBox 1">
          <a:extLst>
            <a:ext uri="{FF2B5EF4-FFF2-40B4-BE49-F238E27FC236}">
              <a16:creationId xmlns:a16="http://schemas.microsoft.com/office/drawing/2014/main" id="{52A27863-8F03-465E-FC62-1E4F1A6EA5A7}"/>
            </a:ext>
          </a:extLst>
        </xdr:cNvPr>
        <xdr:cNvSpPr txBox="1"/>
      </xdr:nvSpPr>
      <xdr:spPr>
        <a:xfrm>
          <a:off x="7769012" y="277072"/>
          <a:ext cx="7343987" cy="2982595"/>
        </a:xfrm>
        <a:prstGeom prst="rect">
          <a:avLst/>
        </a:prstGeom>
        <a:solidFill>
          <a:schemeClr val="accent6">
            <a:lumMod val="20000"/>
            <a:lumOff val="80000"/>
          </a:schemeClr>
        </a:solidFill>
        <a:ln w="3175" cmpd="sng">
          <a:solidFill>
            <a:sysClr val="windowText" lastClr="000000"/>
          </a:solidFill>
        </a:ln>
        <a:effectLst>
          <a:outerShdw blurRad="57785" dist="33020" dir="3180000" algn="ctr">
            <a:srgbClr val="000000">
              <a:alpha val="30000"/>
            </a:srgbClr>
          </a:outerShdw>
        </a:effectLst>
        <a:scene3d>
          <a:camera prst="orthographicFront">
            <a:rot lat="0" lon="0" rev="0"/>
          </a:camera>
          <a:lightRig rig="brightRoom" dir="t">
            <a:rot lat="0" lon="0" rev="600000"/>
          </a:lightRig>
        </a:scene3d>
        <a:sp3d prstMaterial="metal">
          <a:bevelT w="38100" h="57150" prst="angl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sng"/>
            <a:t>2023 Updates</a:t>
          </a:r>
        </a:p>
        <a:p>
          <a:r>
            <a:rPr lang="en-US" sz="1200"/>
            <a:t>In 2023, the Department conducted the following updates for this tool:</a:t>
          </a:r>
        </a:p>
        <a:p>
          <a:endParaRPr lang="en-US" sz="1200"/>
        </a:p>
        <a:p>
          <a:pPr marL="171450" indent="-171450">
            <a:buFont typeface="Arial" panose="020B0604020202020204" pitchFamily="34" charset="0"/>
            <a:buChar char="•"/>
          </a:pPr>
          <a:r>
            <a:rPr lang="en-US" sz="1200"/>
            <a:t>Updated the population</a:t>
          </a:r>
          <a:r>
            <a:rPr lang="en-US" sz="1200" baseline="0"/>
            <a:t>, establishments, and vehicles by town data on three hidden tabs ("Population", "Establishments", and "Vehicles"). Population and establishments data are for 2020 (consistent with data used in the Generation Scenarios Tool and LEAP Data Regionalization), and vehicle data is from the ACS 2021 5-year estimates.</a:t>
          </a:r>
        </a:p>
        <a:p>
          <a:pPr marL="171450" indent="-171450">
            <a:buFont typeface="Arial" panose="020B0604020202020204" pitchFamily="34" charset="0"/>
            <a:buChar char="•"/>
          </a:pPr>
          <a:endParaRPr lang="en-US" sz="1200" baseline="0"/>
        </a:p>
        <a:p>
          <a:pPr marL="171450" indent="-171450">
            <a:buFont typeface="Arial" panose="020B0604020202020204" pitchFamily="34" charset="0"/>
            <a:buChar char="•"/>
          </a:pPr>
          <a:r>
            <a:rPr lang="en-US" sz="1200" baseline="0"/>
            <a:t>Added a table on the "1. Current Heat (Region)" tab, cells D20:E35 which sums the number of commercial establishments across the town to create a regional estimate. This can be used to inform analyses in the Analysis &amp; Targets Tool (tab "1. Current Heat", cells J16:30)</a:t>
          </a:r>
        </a:p>
        <a:p>
          <a:pPr marL="171450" indent="-171450">
            <a:buFont typeface="Arial" panose="020B0604020202020204" pitchFamily="34" charset="0"/>
            <a:buChar char="•"/>
          </a:pPr>
          <a:endParaRPr lang="en-US" sz="1200" baseline="0"/>
        </a:p>
        <a:p>
          <a:pPr marL="171450" indent="-171450">
            <a:buFont typeface="Arial" panose="020B0604020202020204" pitchFamily="34" charset="0"/>
            <a:buChar char="•"/>
          </a:pPr>
          <a:r>
            <a:rPr lang="en-US" sz="1200" baseline="0"/>
            <a:t>Generally reviewed all tabs and updated data and links to data where more recent data was available, particularly the "1. Current Heat(1:10)" tabs (updated data are noted by </a:t>
          </a:r>
          <a:r>
            <a:rPr lang="en-US" sz="1200" i="1" baseline="0"/>
            <a:t>Updated</a:t>
          </a:r>
          <a:r>
            <a:rPr lang="en-US" sz="1200" i="0" baseline="0"/>
            <a:t> notes.</a:t>
          </a:r>
        </a:p>
        <a:p>
          <a:pPr marL="171450" indent="-171450">
            <a:buFont typeface="Arial" panose="020B0604020202020204" pitchFamily="34" charset="0"/>
            <a:buChar char="•"/>
          </a:pPr>
          <a:endParaRPr lang="en-US" sz="1200" i="0" baseline="0"/>
        </a:p>
        <a:p>
          <a:pPr marL="0" indent="0">
            <a:buFont typeface="Arial" panose="020B0604020202020204" pitchFamily="34" charset="0"/>
            <a:buNone/>
          </a:pPr>
          <a:endParaRPr lang="en-US" sz="1200" i="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own_population" displayName="town_population" ref="A1:E257" totalsRowShown="0" headerRowCellStyle="Normal 9" dataCellStyle="Normal 9">
  <sortState xmlns:xlrd2="http://schemas.microsoft.com/office/spreadsheetml/2017/richdata2" ref="A2:E256">
    <sortCondition ref="A1:A256"/>
  </sortState>
  <tableColumns count="5">
    <tableColumn id="1" xr3:uid="{00000000-0010-0000-0000-000001000000}" name="Municipality" dataCellStyle="Normal 9"/>
    <tableColumn id="2" xr3:uid="{00000000-0010-0000-0000-000002000000}" name="Regional Planning Commission" dataCellStyle="Normal 9"/>
    <tableColumn id="3" xr3:uid="{00000000-0010-0000-0000-000003000000}" name="2020 Population" dataCellStyle="Normal 9"/>
    <tableColumn id="4" xr3:uid="{00000000-0010-0000-0000-000004000000}" name="Pop Share of State" dataDxfId="27" dataCellStyle="Percent">
      <calculatedColumnFormula>C2/SUM($C$2:$C$257)</calculatedColumnFormula>
    </tableColumn>
    <tableColumn id="5" xr3:uid="{00000000-0010-0000-0000-000005000000}"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egional_population" displayName="regional_population" ref="G1:H12" totalsRowShown="0">
  <sortState xmlns:xlrd2="http://schemas.microsoft.com/office/spreadsheetml/2017/richdata2" ref="G2:H12">
    <sortCondition ref="G1:G12"/>
  </sortState>
  <tableColumns count="2">
    <tableColumn id="1" xr3:uid="{00000000-0010-0000-0100-000001000000}" name="Regional Planning Commission"/>
    <tableColumn id="2" xr3:uid="{00000000-0010-0000-0100-000002000000}" name="Pop Share of State" dataDxfId="26"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own_establishments" displayName="town_establishments" ref="A2:AH250" totalsRowShown="0" headerRowDxfId="25" dataDxfId="24" dataCellStyle="Percent">
  <autoFilter ref="A2:AH250" xr:uid="{00000000-0009-0000-0100-000001000000}"/>
  <tableColumns count="34">
    <tableColumn id="1" xr3:uid="{00000000-0010-0000-0200-000001000000}" name="Municipality"/>
    <tableColumn id="32" xr3:uid="{00000000-0010-0000-0200-000020000000}" name="Regional Planning Commission" dataDxfId="23">
      <calculatedColumnFormula>VLOOKUP(town_establishments[[#This Row],[Municipality]],town_population[[Municipality]:[Regional Planning Commission]],2,FALSE)</calculatedColumnFormula>
    </tableColumn>
    <tableColumn id="2" xr3:uid="{00000000-0010-0000-0200-000002000000}" name="42. Wholesale trade"/>
    <tableColumn id="3" xr3:uid="{00000000-0010-0000-0200-000003000000}" name="44-45. Retail trade"/>
    <tableColumn id="4" xr3:uid="{00000000-0010-0000-0200-000004000000}" name="48-49. Transportation and warehousing"/>
    <tableColumn id="5" xr3:uid="{00000000-0010-0000-0200-000005000000}" name="51. Information"/>
    <tableColumn id="6" xr3:uid="{00000000-0010-0000-0200-000006000000}" name="52. Finance and insurance"/>
    <tableColumn id="7" xr3:uid="{00000000-0010-0000-0200-000007000000}" name="53. Real estate and rental and leasing"/>
    <tableColumn id="8" xr3:uid="{00000000-0010-0000-0200-000008000000}" name="54. Professional and technical services"/>
    <tableColumn id="9" xr3:uid="{00000000-0010-0000-0200-000009000000}" name="55. Management of companies and enterprises"/>
    <tableColumn id="10" xr3:uid="{00000000-0010-0000-0200-00000A000000}" name="56. Administrative and waste services"/>
    <tableColumn id="11" xr3:uid="{00000000-0010-0000-0200-00000B000000}" name="61. Educational services"/>
    <tableColumn id="12" xr3:uid="{00000000-0010-0000-0200-00000C000000}" name="62. Health care and social assistance"/>
    <tableColumn id="13" xr3:uid="{00000000-0010-0000-0200-00000D000000}" name="71. Arts, entertainment, and recreation"/>
    <tableColumn id="14" xr3:uid="{00000000-0010-0000-0200-00000E000000}" name="72. Accommodation and food services"/>
    <tableColumn id="15" xr3:uid="{00000000-0010-0000-0200-00000F000000}" name="81. Other services, except public administration"/>
    <tableColumn id="16" xr3:uid="{00000000-0010-0000-0200-000010000000}" name="TOTAL">
      <calculatedColumnFormula>SUM(C3:P3)</calculatedColumnFormula>
    </tableColumn>
    <tableColumn id="17" xr3:uid="{00000000-0010-0000-0200-000011000000}" name="42. Wholesale trade2" dataDxfId="22" dataCellStyle="Percent">
      <calculatedColumnFormula>IF($Q3&lt;&gt;0,C3/$Q3,0)</calculatedColumnFormula>
    </tableColumn>
    <tableColumn id="18" xr3:uid="{00000000-0010-0000-0200-000012000000}" name="44-45. Retail trade3" dataDxfId="21" dataCellStyle="Percent">
      <calculatedColumnFormula>IF($Q3&lt;&gt;0,D3/$Q3,0)</calculatedColumnFormula>
    </tableColumn>
    <tableColumn id="19" xr3:uid="{00000000-0010-0000-0200-000013000000}" name="48-49. Transportation and warehousing4" dataDxfId="20" dataCellStyle="Percent">
      <calculatedColumnFormula>IF($Q3&lt;&gt;0,E3/$Q3,0)</calculatedColumnFormula>
    </tableColumn>
    <tableColumn id="20" xr3:uid="{00000000-0010-0000-0200-000014000000}" name="51. Information5" dataDxfId="19" dataCellStyle="Percent">
      <calculatedColumnFormula>IF($Q3&lt;&gt;0,F3/$Q3,0)</calculatedColumnFormula>
    </tableColumn>
    <tableColumn id="21" xr3:uid="{00000000-0010-0000-0200-000015000000}" name="52. Finance and insurance6" dataDxfId="18" dataCellStyle="Percent">
      <calculatedColumnFormula>IF($Q3&lt;&gt;0,G3/$Q3,0)</calculatedColumnFormula>
    </tableColumn>
    <tableColumn id="22" xr3:uid="{00000000-0010-0000-0200-000016000000}" name="53. Real estate and rental and leasing7" dataDxfId="17" dataCellStyle="Percent">
      <calculatedColumnFormula>IF($Q3&lt;&gt;0,H3/$Q3,0)</calculatedColumnFormula>
    </tableColumn>
    <tableColumn id="23" xr3:uid="{00000000-0010-0000-0200-000017000000}" name="54. Professional and technical services8" dataDxfId="16" dataCellStyle="Percent">
      <calculatedColumnFormula>IF($Q3&lt;&gt;0,I3/$Q3,0)</calculatedColumnFormula>
    </tableColumn>
    <tableColumn id="24" xr3:uid="{00000000-0010-0000-0200-000018000000}" name="55. Management of companies and enterprises9" dataDxfId="15" dataCellStyle="Percent">
      <calculatedColumnFormula>IF($Q3&lt;&gt;0,J3/$Q3,0)</calculatedColumnFormula>
    </tableColumn>
    <tableColumn id="25" xr3:uid="{00000000-0010-0000-0200-000019000000}" name="56. Administrative and waste services10" dataDxfId="14" dataCellStyle="Percent">
      <calculatedColumnFormula>IF($Q3&lt;&gt;0,K3/$Q3,0)</calculatedColumnFormula>
    </tableColumn>
    <tableColumn id="26" xr3:uid="{00000000-0010-0000-0200-00001A000000}" name="61. Educational services11" dataDxfId="13" dataCellStyle="Percent">
      <calculatedColumnFormula>IF($Q3&lt;&gt;0,L3/$Q3,0)</calculatedColumnFormula>
    </tableColumn>
    <tableColumn id="27" xr3:uid="{00000000-0010-0000-0200-00001B000000}" name="62. Health care and social assistance12" dataDxfId="12" dataCellStyle="Percent">
      <calculatedColumnFormula>IF($Q3&lt;&gt;0,M3/$Q3,0)</calculatedColumnFormula>
    </tableColumn>
    <tableColumn id="28" xr3:uid="{00000000-0010-0000-0200-00001C000000}" name="71. Arts, entertainment, and recreation13" dataDxfId="11" dataCellStyle="Percent">
      <calculatedColumnFormula>IF($Q3&lt;&gt;0,N3/$Q3,0)</calculatedColumnFormula>
    </tableColumn>
    <tableColumn id="29" xr3:uid="{00000000-0010-0000-0200-00001D000000}" name="72. Accommodation and food services14" dataDxfId="10" dataCellStyle="Percent">
      <calculatedColumnFormula>IF($Q3&lt;&gt;0,O3/$Q3,0)</calculatedColumnFormula>
    </tableColumn>
    <tableColumn id="30" xr3:uid="{00000000-0010-0000-0200-00001E000000}" name="81. Other services, except public administration15" dataDxfId="9" dataCellStyle="Percent">
      <calculatedColumnFormula>IF($Q3&lt;&gt;0,P3/$Q3,0)</calculatedColumnFormula>
    </tableColumn>
    <tableColumn id="31" xr3:uid="{00000000-0010-0000-0200-00001F000000}" name="share of state establishments" dataDxfId="8" dataCellStyle="Percent">
      <calculatedColumnFormula>Q3/Q$250</calculatedColumnFormula>
    </tableColumn>
    <tableColumn id="33" xr3:uid="{00000000-0010-0000-0200-000021000000}" name="share of state establishments (no residual)" dataDxfId="7" dataCellStyle="Percent">
      <calculatedColumnFormula>town_establishments[[#This Row],[share of state establishments]]/($AF$250-$AF$249)</calculatedColumnFormula>
    </tableColumn>
    <tableColumn id="34" xr3:uid="{00000000-0010-0000-0200-000022000000}" name="share of regional establishments" dataDxfId="6"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regional_establishments" displayName="regional_establishments" ref="AJ2:AL13" totalsRowShown="0">
  <tableColumns count="3">
    <tableColumn id="1" xr3:uid="{00000000-0010-0000-0300-000001000000}" name="Regional Planning Commission"/>
    <tableColumn id="2" xr3:uid="{00000000-0010-0000-0300-000002000000}" name="share of state establishments" dataDxfId="5" dataCellStyle="Percent">
      <calculatedColumnFormula>SUMIF(town_establishments[Regional Planning Commission],AJ3,town_establishments[share of state establishments (no residual)])</calculatedColumnFormula>
    </tableColumn>
    <tableColumn id="3" xr3:uid="{5706BFD2-8B4C-4A5A-A915-3A8ADF28C117}" name="Column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own_vehicles" displayName="town_vehicles" ref="A1:E256" totalsRowShown="0">
  <autoFilter ref="A1:E256" xr:uid="{00000000-0009-0000-0100-000005000000}"/>
  <sortState xmlns:xlrd2="http://schemas.microsoft.com/office/spreadsheetml/2017/richdata2" ref="A2:E256">
    <sortCondition ref="A1:A256"/>
  </sortState>
  <tableColumns count="5">
    <tableColumn id="1" xr3:uid="{00000000-0010-0000-0400-000001000000}" name="Municipality"/>
    <tableColumn id="2" xr3:uid="{00000000-0010-0000-0400-000002000000}" name="Regional Planning Commission"/>
    <tableColumn id="3" xr3:uid="{00000000-0010-0000-0400-000003000000}" name="Vehicles" dataDxfId="4"/>
    <tableColumn id="4" xr3:uid="{00000000-0010-0000-0400-000004000000}" name="Share of State Vehicles" dataDxfId="3" dataCellStyle="Percent">
      <calculatedColumnFormula>town_vehicles[[#This Row],[Vehicles]]/SUM(town_vehicles[Vehicles])</calculatedColumnFormula>
    </tableColumn>
    <tableColumn id="5" xr3:uid="{00000000-0010-0000-0400-000005000000}" name="Share of Region Vehicles" dataDxfId="2" dataCellStyle="Percent">
      <calculatedColumnFormula>town_vehicles[[#This Row],[Share of State Vehicles]]/INDEX(regional_vehicles[Share of State Vehicles],MATCH(town_vehicles[[#This Row],[Regional Planning Commission]],regional_vehicles[Regional Planning Commission]))</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regional_vehicles" displayName="regional_vehicles" ref="G1:I12" totalsRowShown="0">
  <tableColumns count="3">
    <tableColumn id="1" xr3:uid="{00000000-0010-0000-0500-000001000000}" name="Regional Planning Commission"/>
    <tableColumn id="2" xr3:uid="{00000000-0010-0000-0500-000002000000}" name="Share of State Vehicles" dataDxfId="1" dataCellStyle="Percent">
      <calculatedColumnFormula>SUMIF(town_vehicles[Regional Planning Commission],G2,town_vehicles[Share of State Vehicles])</calculatedColumnFormula>
    </tableColumn>
    <tableColumn id="3" xr3:uid="{47BF8AF0-FB7B-43BF-8A95-2A4EBC58091C}" name="Previous"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ublicservice.vermont.gov/about-us/publications-and-resources/energy-resources/act-174-recommendations-and-determination" TargetMode="External"/><Relationship Id="rId1" Type="http://schemas.openxmlformats.org/officeDocument/2006/relationships/hyperlink" Target="http://publicservice.vermont.gov/content/act-174-recommendations-and-determination-standard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2.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23.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24.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25.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26.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27.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28.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9.xml.rels><?xml version="1.0" encoding="UTF-8" standalone="yes"?>
<Relationships xmlns="http://schemas.openxmlformats.org/package/2006/relationships"><Relationship Id="rId3" Type="http://schemas.openxmlformats.org/officeDocument/2006/relationships/hyperlink" Target="https://data.census.gov/table/ACSDP5Y2021.DP04?q=dp04&amp;g=040XX00US50$0600000" TargetMode="Externa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driveelectricvt.com/Media/Default/docs/maps/vt_ev_registration_trends.pdf" TargetMode="External"/><Relationship Id="rId2" Type="http://schemas.openxmlformats.org/officeDocument/2006/relationships/hyperlink" Target="https://data.census.gov/table/ACSDP5Y2021.DP04?q=dp04&amp;g=040XX00US50$0600000"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2:O36"/>
  <sheetViews>
    <sheetView tabSelected="1" zoomScale="90" zoomScaleNormal="90" workbookViewId="0">
      <selection activeCell="P31" sqref="P31"/>
    </sheetView>
  </sheetViews>
  <sheetFormatPr defaultColWidth="9.109375" defaultRowHeight="14.4" x14ac:dyDescent="0.3"/>
  <cols>
    <col min="1" max="1" width="9.109375" style="41"/>
    <col min="2" max="11" width="9.5546875" style="41" customWidth="1"/>
    <col min="12" max="12" width="9.109375" style="41"/>
    <col min="13" max="13" width="11.109375" style="41" bestFit="1" customWidth="1"/>
    <col min="14" max="16384" width="9.109375" style="41"/>
  </cols>
  <sheetData>
    <row r="2" spans="2:15" ht="15" customHeight="1" x14ac:dyDescent="0.3">
      <c r="B2" s="104" t="s">
        <v>0</v>
      </c>
      <c r="C2" s="105"/>
      <c r="D2" s="105"/>
      <c r="E2" s="105"/>
      <c r="F2" s="105"/>
      <c r="G2" s="105"/>
      <c r="H2" s="105"/>
      <c r="I2" s="105"/>
      <c r="J2" s="105"/>
      <c r="K2" s="106"/>
      <c r="M2" s="95"/>
    </row>
    <row r="3" spans="2:15" ht="20.399999999999999" customHeight="1" x14ac:dyDescent="0.3">
      <c r="B3" s="99"/>
      <c r="C3" s="98"/>
      <c r="D3" s="98"/>
      <c r="E3" s="98"/>
      <c r="F3" s="98"/>
      <c r="G3" s="98"/>
      <c r="H3" s="98"/>
      <c r="I3" s="98"/>
      <c r="J3" s="98"/>
      <c r="K3" s="100"/>
    </row>
    <row r="4" spans="2:15" x14ac:dyDescent="0.3">
      <c r="B4" s="79"/>
      <c r="C4" s="78"/>
      <c r="D4" s="78"/>
      <c r="E4" s="78"/>
      <c r="F4" s="78"/>
      <c r="G4" s="78"/>
      <c r="H4" s="78"/>
      <c r="I4" s="78"/>
      <c r="J4" s="78"/>
      <c r="K4" s="80"/>
    </row>
    <row r="5" spans="2:15" ht="15" customHeight="1" x14ac:dyDescent="0.3">
      <c r="B5" s="99" t="s">
        <v>1</v>
      </c>
      <c r="C5" s="98"/>
      <c r="D5" s="98"/>
      <c r="E5" s="98"/>
      <c r="F5" s="98"/>
      <c r="G5" s="98"/>
      <c r="H5" s="98"/>
      <c r="I5" s="98"/>
      <c r="J5" s="98"/>
      <c r="K5" s="100"/>
    </row>
    <row r="6" spans="2:15" x14ac:dyDescent="0.3">
      <c r="B6" s="99"/>
      <c r="C6" s="98"/>
      <c r="D6" s="98"/>
      <c r="E6" s="98"/>
      <c r="F6" s="98"/>
      <c r="G6" s="98"/>
      <c r="H6" s="98"/>
      <c r="I6" s="98"/>
      <c r="J6" s="98"/>
      <c r="K6" s="100"/>
      <c r="M6" s="47"/>
    </row>
    <row r="7" spans="2:15" x14ac:dyDescent="0.3">
      <c r="B7" s="99"/>
      <c r="C7" s="98"/>
      <c r="D7" s="98"/>
      <c r="E7" s="98"/>
      <c r="F7" s="98"/>
      <c r="G7" s="98"/>
      <c r="H7" s="98"/>
      <c r="I7" s="98"/>
      <c r="J7" s="98"/>
      <c r="K7" s="100"/>
      <c r="M7" s="47"/>
    </row>
    <row r="8" spans="2:15" x14ac:dyDescent="0.3">
      <c r="B8" s="99"/>
      <c r="C8" s="98"/>
      <c r="D8" s="98"/>
      <c r="E8" s="98"/>
      <c r="F8" s="98"/>
      <c r="G8" s="98"/>
      <c r="H8" s="98"/>
      <c r="I8" s="98"/>
      <c r="J8" s="98"/>
      <c r="K8" s="100"/>
      <c r="M8" s="47"/>
    </row>
    <row r="9" spans="2:15" x14ac:dyDescent="0.3">
      <c r="B9" s="99"/>
      <c r="C9" s="98"/>
      <c r="D9" s="98"/>
      <c r="E9" s="98"/>
      <c r="F9" s="98"/>
      <c r="G9" s="98"/>
      <c r="H9" s="98"/>
      <c r="I9" s="98"/>
      <c r="J9" s="98"/>
      <c r="K9" s="100"/>
      <c r="M9" s="47"/>
    </row>
    <row r="10" spans="2:15" x14ac:dyDescent="0.3">
      <c r="B10" s="99"/>
      <c r="C10" s="98"/>
      <c r="D10" s="98"/>
      <c r="E10" s="98"/>
      <c r="F10" s="98"/>
      <c r="G10" s="98"/>
      <c r="H10" s="98"/>
      <c r="I10" s="98"/>
      <c r="J10" s="98"/>
      <c r="K10" s="100"/>
      <c r="M10" s="47"/>
    </row>
    <row r="11" spans="2:15" x14ac:dyDescent="0.3">
      <c r="B11" s="99"/>
      <c r="C11" s="98"/>
      <c r="D11" s="98"/>
      <c r="E11" s="98"/>
      <c r="F11" s="98"/>
      <c r="G11" s="98"/>
      <c r="H11" s="98"/>
      <c r="I11" s="98"/>
      <c r="J11" s="98"/>
      <c r="K11" s="100"/>
      <c r="M11" s="47"/>
    </row>
    <row r="12" spans="2:15" x14ac:dyDescent="0.3">
      <c r="B12" s="79"/>
      <c r="C12" s="78"/>
      <c r="D12" s="78"/>
      <c r="E12" s="78"/>
      <c r="F12" s="78"/>
      <c r="G12" s="78"/>
      <c r="H12" s="78"/>
      <c r="I12" s="78"/>
      <c r="J12" s="78"/>
      <c r="K12" s="80"/>
      <c r="M12" s="47"/>
    </row>
    <row r="13" spans="2:15" ht="15" customHeight="1" x14ac:dyDescent="0.3">
      <c r="B13" s="42"/>
      <c r="C13" s="107" t="s">
        <v>2</v>
      </c>
      <c r="D13" s="107"/>
      <c r="E13" s="107"/>
      <c r="F13" s="107"/>
      <c r="G13" s="107"/>
      <c r="H13" s="107"/>
      <c r="I13" s="107"/>
      <c r="J13" s="108"/>
      <c r="K13" s="71" t="s">
        <v>3</v>
      </c>
    </row>
    <row r="14" spans="2:15" ht="15" customHeight="1" x14ac:dyDescent="0.3">
      <c r="B14" s="42"/>
      <c r="C14" s="107" t="s">
        <v>4</v>
      </c>
      <c r="D14" s="107"/>
      <c r="E14" s="107"/>
      <c r="F14" s="107"/>
      <c r="G14" s="107"/>
      <c r="H14" s="107"/>
      <c r="I14" s="107"/>
      <c r="J14" s="109"/>
      <c r="K14" s="72" t="s">
        <v>5</v>
      </c>
    </row>
    <row r="15" spans="2:15" s="43" customFormat="1" x14ac:dyDescent="0.3">
      <c r="B15" s="44"/>
      <c r="C15" s="45"/>
      <c r="D15" s="45"/>
      <c r="E15" s="45"/>
      <c r="F15" s="45"/>
      <c r="G15" s="45"/>
      <c r="H15" s="45"/>
      <c r="I15" s="45"/>
      <c r="J15" s="45"/>
      <c r="K15" s="46"/>
      <c r="M15" s="47"/>
      <c r="O15" s="41"/>
    </row>
    <row r="16" spans="2:15" s="43" customFormat="1" ht="15" customHeight="1" x14ac:dyDescent="0.3">
      <c r="B16" s="99" t="s">
        <v>6</v>
      </c>
      <c r="C16" s="98"/>
      <c r="D16" s="98"/>
      <c r="E16" s="98"/>
      <c r="F16" s="98"/>
      <c r="G16" s="98"/>
      <c r="H16" s="98"/>
      <c r="I16" s="98"/>
      <c r="J16" s="98"/>
      <c r="K16" s="100"/>
      <c r="M16" s="41"/>
      <c r="O16" s="41"/>
    </row>
    <row r="17" spans="2:15" s="43" customFormat="1" x14ac:dyDescent="0.3">
      <c r="B17" s="99"/>
      <c r="C17" s="98"/>
      <c r="D17" s="98"/>
      <c r="E17" s="98"/>
      <c r="F17" s="98"/>
      <c r="G17" s="98"/>
      <c r="H17" s="98"/>
      <c r="I17" s="98"/>
      <c r="J17" s="98"/>
      <c r="K17" s="100"/>
      <c r="M17" s="41"/>
      <c r="O17" s="41"/>
    </row>
    <row r="18" spans="2:15" s="43" customFormat="1" x14ac:dyDescent="0.3">
      <c r="B18" s="99"/>
      <c r="C18" s="98"/>
      <c r="D18" s="98"/>
      <c r="E18" s="98"/>
      <c r="F18" s="98"/>
      <c r="G18" s="98"/>
      <c r="H18" s="98"/>
      <c r="I18" s="98"/>
      <c r="J18" s="98"/>
      <c r="K18" s="100"/>
      <c r="M18" s="47"/>
      <c r="O18" s="41"/>
    </row>
    <row r="19" spans="2:15" x14ac:dyDescent="0.3">
      <c r="B19" s="99"/>
      <c r="C19" s="98"/>
      <c r="D19" s="98"/>
      <c r="E19" s="98"/>
      <c r="F19" s="98"/>
      <c r="G19" s="98"/>
      <c r="H19" s="98"/>
      <c r="I19" s="98"/>
      <c r="J19" s="98"/>
      <c r="K19" s="100"/>
    </row>
    <row r="20" spans="2:15" x14ac:dyDescent="0.3">
      <c r="B20" s="99"/>
      <c r="C20" s="98"/>
      <c r="D20" s="98"/>
      <c r="E20" s="98"/>
      <c r="F20" s="98"/>
      <c r="G20" s="98"/>
      <c r="H20" s="98"/>
      <c r="I20" s="98"/>
      <c r="J20" s="98"/>
      <c r="K20" s="100"/>
    </row>
    <row r="21" spans="2:15" ht="15" customHeight="1" x14ac:dyDescent="0.3">
      <c r="B21" s="68"/>
      <c r="C21" s="98" t="s">
        <v>7</v>
      </c>
      <c r="D21" s="98"/>
      <c r="E21" s="98"/>
      <c r="F21" s="98"/>
      <c r="G21" s="98"/>
      <c r="H21" s="98"/>
      <c r="I21" s="98"/>
      <c r="J21" s="98"/>
      <c r="K21" s="70"/>
      <c r="M21" s="47"/>
    </row>
    <row r="22" spans="2:15" ht="15" customHeight="1" x14ac:dyDescent="0.3">
      <c r="B22" s="68"/>
      <c r="C22" s="98" t="s">
        <v>8</v>
      </c>
      <c r="D22" s="98"/>
      <c r="E22" s="98"/>
      <c r="F22" s="98"/>
      <c r="G22" s="98"/>
      <c r="H22" s="69"/>
      <c r="I22" s="73" t="s">
        <v>9</v>
      </c>
      <c r="J22" s="69"/>
      <c r="K22" s="70"/>
      <c r="M22" s="47"/>
    </row>
    <row r="23" spans="2:15" x14ac:dyDescent="0.3">
      <c r="B23" s="68"/>
      <c r="C23" s="69"/>
      <c r="D23" s="69"/>
      <c r="E23" s="69"/>
      <c r="F23" s="69"/>
      <c r="G23" s="69"/>
      <c r="H23" s="69"/>
      <c r="I23" s="69"/>
      <c r="J23" s="69"/>
      <c r="K23" s="70"/>
      <c r="M23" s="47"/>
    </row>
    <row r="24" spans="2:15" ht="15" customHeight="1" x14ac:dyDescent="0.3">
      <c r="B24" s="99" t="s">
        <v>433</v>
      </c>
      <c r="C24" s="98"/>
      <c r="D24" s="98"/>
      <c r="E24" s="98"/>
      <c r="F24" s="98"/>
      <c r="G24" s="98"/>
      <c r="H24" s="98"/>
      <c r="I24" s="98"/>
      <c r="J24" s="98"/>
      <c r="K24" s="100"/>
      <c r="M24" s="47"/>
    </row>
    <row r="25" spans="2:15" x14ac:dyDescent="0.3">
      <c r="B25" s="99"/>
      <c r="C25" s="98"/>
      <c r="D25" s="98"/>
      <c r="E25" s="98"/>
      <c r="F25" s="98"/>
      <c r="G25" s="98"/>
      <c r="H25" s="98"/>
      <c r="I25" s="98"/>
      <c r="J25" s="98"/>
      <c r="K25" s="100"/>
      <c r="M25" s="47"/>
    </row>
    <row r="26" spans="2:15" x14ac:dyDescent="0.3">
      <c r="B26" s="99"/>
      <c r="C26" s="98"/>
      <c r="D26" s="98"/>
      <c r="E26" s="98"/>
      <c r="F26" s="98"/>
      <c r="G26" s="98"/>
      <c r="H26" s="98"/>
      <c r="I26" s="98"/>
      <c r="J26" s="98"/>
      <c r="K26" s="100"/>
      <c r="M26" s="47"/>
    </row>
    <row r="27" spans="2:15" x14ac:dyDescent="0.3">
      <c r="B27" s="99"/>
      <c r="C27" s="98"/>
      <c r="D27" s="98"/>
      <c r="E27" s="98"/>
      <c r="F27" s="98"/>
      <c r="G27" s="98"/>
      <c r="H27" s="98"/>
      <c r="I27" s="98"/>
      <c r="J27" s="98"/>
      <c r="K27" s="100"/>
      <c r="M27" s="47"/>
    </row>
    <row r="28" spans="2:15" s="97" customFormat="1" ht="35.4" customHeight="1" x14ac:dyDescent="0.3">
      <c r="B28" s="101" t="s">
        <v>432</v>
      </c>
      <c r="C28" s="102"/>
      <c r="D28" s="102"/>
      <c r="E28" s="102"/>
      <c r="F28" s="102"/>
      <c r="G28" s="102"/>
      <c r="H28" s="102"/>
      <c r="I28" s="102"/>
      <c r="J28" s="102"/>
      <c r="K28" s="103"/>
    </row>
    <row r="30" spans="2:15" x14ac:dyDescent="0.3">
      <c r="B30" s="47"/>
      <c r="M30" s="47"/>
    </row>
    <row r="32" spans="2:15" x14ac:dyDescent="0.3">
      <c r="B32" s="47"/>
    </row>
    <row r="33" spans="2:13" x14ac:dyDescent="0.3">
      <c r="M33" s="47"/>
    </row>
    <row r="34" spans="2:13" x14ac:dyDescent="0.3">
      <c r="B34" s="47"/>
    </row>
    <row r="36" spans="2:13" x14ac:dyDescent="0.3">
      <c r="M36" s="47"/>
    </row>
  </sheetData>
  <mergeCells count="9">
    <mergeCell ref="C22:G22"/>
    <mergeCell ref="B24:K27"/>
    <mergeCell ref="B28:K28"/>
    <mergeCell ref="B2:K3"/>
    <mergeCell ref="C13:J13"/>
    <mergeCell ref="C14:J14"/>
    <mergeCell ref="B16:K20"/>
    <mergeCell ref="C21:J21"/>
    <mergeCell ref="B5:K11"/>
  </mergeCells>
  <hyperlinks>
    <hyperlink ref="B28:K28" r:id="rId1" display=" http://publicservice.vermont.gov/content/act-174-recommendations-and-determination-standards. " xr:uid="{00000000-0004-0000-0000-000000000000}"/>
    <hyperlink ref="B28" r:id="rId2" xr:uid="{C6D8660F-0E56-47E2-9AFB-00B87C01358B}"/>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EBB9A-081E-4B7A-B139-2CEA3A046999}">
  <sheetPr>
    <tabColor rgb="FF00B0F0"/>
    <pageSetUpPr autoPageBreaks="0"/>
  </sheetPr>
  <dimension ref="A1:O70"/>
  <sheetViews>
    <sheetView zoomScale="90" zoomScaleNormal="90" workbookViewId="0">
      <selection activeCell="B16" sqref="B16"/>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40:N40"/>
    <mergeCell ref="C28:N28"/>
    <mergeCell ref="C34:M34"/>
    <mergeCell ref="C36:N36"/>
    <mergeCell ref="C37:N37"/>
    <mergeCell ref="C38:N38"/>
    <mergeCell ref="C39:N39"/>
    <mergeCell ref="C27:N27"/>
    <mergeCell ref="C16:N16"/>
    <mergeCell ref="E17:N17"/>
    <mergeCell ref="E18:N18"/>
    <mergeCell ref="E19:N19"/>
    <mergeCell ref="C20:N20"/>
    <mergeCell ref="C21:N21"/>
    <mergeCell ref="C22:N22"/>
    <mergeCell ref="C23:N23"/>
    <mergeCell ref="C24:N24"/>
    <mergeCell ref="C25:N25"/>
    <mergeCell ref="C26:N26"/>
    <mergeCell ref="C15:N15"/>
    <mergeCell ref="B3:L3"/>
    <mergeCell ref="M3:N3"/>
    <mergeCell ref="B4:N4"/>
    <mergeCell ref="B5:M5"/>
    <mergeCell ref="C7:N7"/>
    <mergeCell ref="C11:N11"/>
    <mergeCell ref="E12:F12"/>
    <mergeCell ref="G12:N12"/>
    <mergeCell ref="E13:F13"/>
    <mergeCell ref="G13:N13"/>
    <mergeCell ref="E14:N14"/>
  </mergeCells>
  <dataValidations count="1">
    <dataValidation type="list" allowBlank="1" showInputMessage="1" showErrorMessage="1" sqref="M3:N3" xr:uid="{D807511E-233F-4163-B481-DF68A64B5D1D}">
      <formula1>INDIRECT("town_population[Municipality]")</formula1>
    </dataValidation>
  </dataValidations>
  <hyperlinks>
    <hyperlink ref="E12" r:id="rId1" display="Census data" xr:uid="{47D35816-33CC-48C9-ABF7-EFB0CF7C5D46}"/>
    <hyperlink ref="E12:F12" r:id="rId2" display="Census website" xr:uid="{2B89F50E-376F-444C-8C53-64F87A4017F2}"/>
    <hyperlink ref="E35" r:id="rId3" display="Drive Electric" xr:uid="{E92DD422-CB04-474F-985E-0DD42159045E}"/>
  </hyperlinks>
  <pageMargins left="0.7" right="0.7" top="0.75" bottom="0.75" header="0.3" footer="0.3"/>
  <pageSetup orientation="portrait" horizontalDpi="1200" verticalDpi="1200"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ADE02-053E-4836-86E6-2243DA4EEC07}">
  <sheetPr>
    <tabColor rgb="FF00B0F0"/>
    <pageSetUpPr autoPageBreaks="0"/>
  </sheetPr>
  <dimension ref="A1:O70"/>
  <sheetViews>
    <sheetView zoomScale="90" zoomScaleNormal="90" workbookViewId="0">
      <selection activeCell="B16" sqref="B16"/>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40:N40"/>
    <mergeCell ref="C28:N28"/>
    <mergeCell ref="C34:M34"/>
    <mergeCell ref="C36:N36"/>
    <mergeCell ref="C37:N37"/>
    <mergeCell ref="C38:N38"/>
    <mergeCell ref="C39:N39"/>
    <mergeCell ref="C27:N27"/>
    <mergeCell ref="C16:N16"/>
    <mergeCell ref="E17:N17"/>
    <mergeCell ref="E18:N18"/>
    <mergeCell ref="E19:N19"/>
    <mergeCell ref="C20:N20"/>
    <mergeCell ref="C21:N21"/>
    <mergeCell ref="C22:N22"/>
    <mergeCell ref="C23:N23"/>
    <mergeCell ref="C24:N24"/>
    <mergeCell ref="C25:N25"/>
    <mergeCell ref="C26:N26"/>
    <mergeCell ref="C15:N15"/>
    <mergeCell ref="B3:L3"/>
    <mergeCell ref="M3:N3"/>
    <mergeCell ref="B4:N4"/>
    <mergeCell ref="B5:M5"/>
    <mergeCell ref="C7:N7"/>
    <mergeCell ref="C11:N11"/>
    <mergeCell ref="E12:F12"/>
    <mergeCell ref="G12:N12"/>
    <mergeCell ref="E13:F13"/>
    <mergeCell ref="G13:N13"/>
    <mergeCell ref="E14:N14"/>
  </mergeCells>
  <dataValidations count="1">
    <dataValidation type="list" allowBlank="1" showInputMessage="1" showErrorMessage="1" sqref="M3:N3" xr:uid="{E5F6FBEB-EE39-4E6B-808C-9A61173A62E0}">
      <formula1>INDIRECT("town_population[Municipality]")</formula1>
    </dataValidation>
  </dataValidations>
  <hyperlinks>
    <hyperlink ref="E12" r:id="rId1" display="Census data" xr:uid="{13490278-7AF9-4749-AE5C-5F2AED99AE95}"/>
    <hyperlink ref="E12:F12" r:id="rId2" display="Census website" xr:uid="{AE6E1535-0693-4D72-93C6-C58F51E2E7D6}"/>
    <hyperlink ref="E35" r:id="rId3" display="Drive Electric" xr:uid="{DDEE8B9E-C489-4612-85EC-560265EDD934}"/>
  </hyperlinks>
  <pageMargins left="0.7" right="0.7" top="0.75" bottom="0.75" header="0.3" footer="0.3"/>
  <pageSetup orientation="portrait" horizontalDpi="1200" verticalDpi="120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B9CD1-E61F-4C62-B789-B9E11E9BC2BD}">
  <sheetPr>
    <tabColor rgb="FF00B0F0"/>
    <pageSetUpPr autoPageBreaks="0"/>
  </sheetPr>
  <dimension ref="A1:O70"/>
  <sheetViews>
    <sheetView zoomScale="90" zoomScaleNormal="90" workbookViewId="0">
      <selection activeCell="B16" sqref="B16"/>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40:N40"/>
    <mergeCell ref="C28:N28"/>
    <mergeCell ref="C34:M34"/>
    <mergeCell ref="C36:N36"/>
    <mergeCell ref="C37:N37"/>
    <mergeCell ref="C38:N38"/>
    <mergeCell ref="C39:N39"/>
    <mergeCell ref="C27:N27"/>
    <mergeCell ref="C16:N16"/>
    <mergeCell ref="E17:N17"/>
    <mergeCell ref="E18:N18"/>
    <mergeCell ref="E19:N19"/>
    <mergeCell ref="C20:N20"/>
    <mergeCell ref="C21:N21"/>
    <mergeCell ref="C22:N22"/>
    <mergeCell ref="C23:N23"/>
    <mergeCell ref="C24:N24"/>
    <mergeCell ref="C25:N25"/>
    <mergeCell ref="C26:N26"/>
    <mergeCell ref="C15:N15"/>
    <mergeCell ref="B3:L3"/>
    <mergeCell ref="M3:N3"/>
    <mergeCell ref="B4:N4"/>
    <mergeCell ref="B5:M5"/>
    <mergeCell ref="C7:N7"/>
    <mergeCell ref="C11:N11"/>
    <mergeCell ref="E12:F12"/>
    <mergeCell ref="G12:N12"/>
    <mergeCell ref="E13:F13"/>
    <mergeCell ref="G13:N13"/>
    <mergeCell ref="E14:N14"/>
  </mergeCells>
  <dataValidations count="1">
    <dataValidation type="list" allowBlank="1" showInputMessage="1" showErrorMessage="1" sqref="M3:N3" xr:uid="{152AEE01-2A9B-4B37-8A96-59E0F40AC651}">
      <formula1>INDIRECT("town_population[Municipality]")</formula1>
    </dataValidation>
  </dataValidations>
  <hyperlinks>
    <hyperlink ref="E12" r:id="rId1" display="Census data" xr:uid="{DE8E4738-C2A4-4DD1-A47B-4FC3FED0A1F8}"/>
    <hyperlink ref="E12:F12" r:id="rId2" display="Census website" xr:uid="{1D8FFEDA-BBBC-45BA-AC4E-5C38E31B1F38}"/>
    <hyperlink ref="E35" r:id="rId3" display="Drive Electric" xr:uid="{D41507F6-795F-4CC4-A5C9-BC1BF1F6AE1D}"/>
  </hyperlinks>
  <pageMargins left="0.7" right="0.7" top="0.75" bottom="0.75" header="0.3" footer="0.3"/>
  <pageSetup orientation="portrait" horizontalDpi="1200" verticalDpi="1200"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D688-2A5F-49C9-8128-4E1B38BD60B7}">
  <sheetPr>
    <tabColor rgb="FF00B0F0"/>
    <pageSetUpPr autoPageBreaks="0"/>
  </sheetPr>
  <dimension ref="A1:O70"/>
  <sheetViews>
    <sheetView zoomScale="90" zoomScaleNormal="90" workbookViewId="0">
      <selection activeCell="B16" sqref="B16"/>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40:N40"/>
    <mergeCell ref="C28:N28"/>
    <mergeCell ref="C34:M34"/>
    <mergeCell ref="C36:N36"/>
    <mergeCell ref="C37:N37"/>
    <mergeCell ref="C38:N38"/>
    <mergeCell ref="C39:N39"/>
    <mergeCell ref="C27:N27"/>
    <mergeCell ref="C16:N16"/>
    <mergeCell ref="E17:N17"/>
    <mergeCell ref="E18:N18"/>
    <mergeCell ref="E19:N19"/>
    <mergeCell ref="C20:N20"/>
    <mergeCell ref="C21:N21"/>
    <mergeCell ref="C22:N22"/>
    <mergeCell ref="C23:N23"/>
    <mergeCell ref="C24:N24"/>
    <mergeCell ref="C25:N25"/>
    <mergeCell ref="C26:N26"/>
    <mergeCell ref="C15:N15"/>
    <mergeCell ref="B3:L3"/>
    <mergeCell ref="M3:N3"/>
    <mergeCell ref="B4:N4"/>
    <mergeCell ref="B5:M5"/>
    <mergeCell ref="C7:N7"/>
    <mergeCell ref="C11:N11"/>
    <mergeCell ref="E12:F12"/>
    <mergeCell ref="G12:N12"/>
    <mergeCell ref="E13:F13"/>
    <mergeCell ref="G13:N13"/>
    <mergeCell ref="E14:N14"/>
  </mergeCells>
  <dataValidations count="1">
    <dataValidation type="list" allowBlank="1" showInputMessage="1" showErrorMessage="1" sqref="M3:N3" xr:uid="{159BB404-F1EA-488C-890C-68873203190D}">
      <formula1>INDIRECT("town_population[Municipality]")</formula1>
    </dataValidation>
  </dataValidations>
  <hyperlinks>
    <hyperlink ref="E12" r:id="rId1" display="Census data" xr:uid="{613E58D3-501F-486D-91B9-C08073683A99}"/>
    <hyperlink ref="E12:F12" r:id="rId2" display="Census website" xr:uid="{CC7834B0-31B5-43C0-8CE2-94BB35AC3DA1}"/>
    <hyperlink ref="E35" r:id="rId3" display="Drive Electric" xr:uid="{47983AC3-E9D6-42FC-A199-33E568B48C51}"/>
  </hyperlinks>
  <pageMargins left="0.7" right="0.7" top="0.75" bottom="0.75" header="0.3" footer="0.3"/>
  <pageSetup orientation="portrait" horizontalDpi="1200" verticalDpi="1200"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39759-CF69-43A9-97C4-EDA13C3C64E2}">
  <sheetPr>
    <tabColor rgb="FF00B0F0"/>
    <pageSetUpPr autoPageBreaks="0"/>
  </sheetPr>
  <dimension ref="A1:O70"/>
  <sheetViews>
    <sheetView zoomScale="90" zoomScaleNormal="90" workbookViewId="0">
      <selection activeCell="O7" sqref="O7"/>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40:N40"/>
    <mergeCell ref="C28:N28"/>
    <mergeCell ref="C34:M34"/>
    <mergeCell ref="C36:N36"/>
    <mergeCell ref="C37:N37"/>
    <mergeCell ref="C38:N38"/>
    <mergeCell ref="C39:N39"/>
    <mergeCell ref="C27:N27"/>
    <mergeCell ref="C16:N16"/>
    <mergeCell ref="E17:N17"/>
    <mergeCell ref="E18:N18"/>
    <mergeCell ref="E19:N19"/>
    <mergeCell ref="C20:N20"/>
    <mergeCell ref="C21:N21"/>
    <mergeCell ref="C22:N22"/>
    <mergeCell ref="C23:N23"/>
    <mergeCell ref="C24:N24"/>
    <mergeCell ref="C25:N25"/>
    <mergeCell ref="C26:N26"/>
    <mergeCell ref="C15:N15"/>
    <mergeCell ref="B3:L3"/>
    <mergeCell ref="M3:N3"/>
    <mergeCell ref="B4:N4"/>
    <mergeCell ref="B5:M5"/>
    <mergeCell ref="C7:N7"/>
    <mergeCell ref="C11:N11"/>
    <mergeCell ref="E12:F12"/>
    <mergeCell ref="G12:N12"/>
    <mergeCell ref="E13:F13"/>
    <mergeCell ref="G13:N13"/>
    <mergeCell ref="E14:N14"/>
  </mergeCells>
  <dataValidations count="1">
    <dataValidation type="list" allowBlank="1" showInputMessage="1" showErrorMessage="1" sqref="M3:N3" xr:uid="{740EB508-FF78-4861-97EC-F92BD2D5A8AA}">
      <formula1>INDIRECT("town_population[Municipality]")</formula1>
    </dataValidation>
  </dataValidations>
  <hyperlinks>
    <hyperlink ref="E12" r:id="rId1" display="Census data" xr:uid="{330947C4-68E8-4D4A-AE2C-EDB0EF7A1E44}"/>
    <hyperlink ref="E12:F12" r:id="rId2" display="Census website" xr:uid="{AAB82BB0-35D9-4500-8773-01898F0AAFEE}"/>
    <hyperlink ref="E35" r:id="rId3" display="Drive Electric" xr:uid="{1EB87955-0DDC-44E9-AF44-11336EA52729}"/>
  </hyperlinks>
  <pageMargins left="0.7" right="0.7" top="0.75" bottom="0.75" header="0.3" footer="0.3"/>
  <pageSetup orientation="portrait" horizontalDpi="1200" verticalDpi="1200"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726EA-F216-47BB-BAC4-FE899B0CC63A}">
  <sheetPr>
    <tabColor rgb="FF00B0F0"/>
    <pageSetUpPr autoPageBreaks="0"/>
  </sheetPr>
  <dimension ref="A1:O70"/>
  <sheetViews>
    <sheetView zoomScale="90" zoomScaleNormal="90" workbookViewId="0">
      <selection activeCell="O7" sqref="O7"/>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40:N40"/>
    <mergeCell ref="C28:N28"/>
    <mergeCell ref="C34:M34"/>
    <mergeCell ref="C36:N36"/>
    <mergeCell ref="C37:N37"/>
    <mergeCell ref="C38:N38"/>
    <mergeCell ref="C39:N39"/>
    <mergeCell ref="C27:N27"/>
    <mergeCell ref="C16:N16"/>
    <mergeCell ref="E17:N17"/>
    <mergeCell ref="E18:N18"/>
    <mergeCell ref="E19:N19"/>
    <mergeCell ref="C20:N20"/>
    <mergeCell ref="C21:N21"/>
    <mergeCell ref="C22:N22"/>
    <mergeCell ref="C23:N23"/>
    <mergeCell ref="C24:N24"/>
    <mergeCell ref="C25:N25"/>
    <mergeCell ref="C26:N26"/>
    <mergeCell ref="C15:N15"/>
    <mergeCell ref="B3:L3"/>
    <mergeCell ref="M3:N3"/>
    <mergeCell ref="B4:N4"/>
    <mergeCell ref="B5:M5"/>
    <mergeCell ref="C7:N7"/>
    <mergeCell ref="C11:N11"/>
    <mergeCell ref="E12:F12"/>
    <mergeCell ref="G12:N12"/>
    <mergeCell ref="E13:F13"/>
    <mergeCell ref="G13:N13"/>
    <mergeCell ref="E14:N14"/>
  </mergeCells>
  <dataValidations count="1">
    <dataValidation type="list" allowBlank="1" showInputMessage="1" showErrorMessage="1" sqref="M3:N3" xr:uid="{77A4DF64-6750-4E64-83CE-17E647597CB1}">
      <formula1>INDIRECT("town_population[Municipality]")</formula1>
    </dataValidation>
  </dataValidations>
  <hyperlinks>
    <hyperlink ref="E12" r:id="rId1" display="Census data" xr:uid="{A9781D31-691B-4EEA-A3B7-8AD3BC9AFCB3}"/>
    <hyperlink ref="E12:F12" r:id="rId2" display="Census website" xr:uid="{F27353B4-260C-40AA-8D53-B65169AAD0AC}"/>
    <hyperlink ref="E35" r:id="rId3" display="Drive Electric" xr:uid="{9F050D88-28C6-474B-BD84-EBD259515240}"/>
  </hyperlinks>
  <pageMargins left="0.7" right="0.7" top="0.75" bottom="0.75" header="0.3" footer="0.3"/>
  <pageSetup orientation="portrait" horizontalDpi="1200" verticalDpi="1200"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EE3DC-E1FF-4B49-B560-87E70C8825F2}">
  <sheetPr>
    <tabColor rgb="FF00B0F0"/>
    <pageSetUpPr autoPageBreaks="0"/>
  </sheetPr>
  <dimension ref="A1:O70"/>
  <sheetViews>
    <sheetView zoomScale="90" zoomScaleNormal="90" workbookViewId="0">
      <selection activeCell="O7" sqref="O7"/>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40:N40"/>
    <mergeCell ref="C28:N28"/>
    <mergeCell ref="C34:M34"/>
    <mergeCell ref="C36:N36"/>
    <mergeCell ref="C37:N37"/>
    <mergeCell ref="C38:N38"/>
    <mergeCell ref="C39:N39"/>
    <mergeCell ref="C27:N27"/>
    <mergeCell ref="C16:N16"/>
    <mergeCell ref="E17:N17"/>
    <mergeCell ref="E18:N18"/>
    <mergeCell ref="E19:N19"/>
    <mergeCell ref="C20:N20"/>
    <mergeCell ref="C21:N21"/>
    <mergeCell ref="C22:N22"/>
    <mergeCell ref="C23:N23"/>
    <mergeCell ref="C24:N24"/>
    <mergeCell ref="C25:N25"/>
    <mergeCell ref="C26:N26"/>
    <mergeCell ref="C15:N15"/>
    <mergeCell ref="B3:L3"/>
    <mergeCell ref="M3:N3"/>
    <mergeCell ref="B4:N4"/>
    <mergeCell ref="B5:M5"/>
    <mergeCell ref="C7:N7"/>
    <mergeCell ref="C11:N11"/>
    <mergeCell ref="E12:F12"/>
    <mergeCell ref="G12:N12"/>
    <mergeCell ref="E13:F13"/>
    <mergeCell ref="G13:N13"/>
    <mergeCell ref="E14:N14"/>
  </mergeCells>
  <dataValidations count="1">
    <dataValidation type="list" allowBlank="1" showInputMessage="1" showErrorMessage="1" sqref="M3:N3" xr:uid="{73F8BAA1-74CE-4D87-B0E0-13F25F8BC768}">
      <formula1>INDIRECT("town_population[Municipality]")</formula1>
    </dataValidation>
  </dataValidations>
  <hyperlinks>
    <hyperlink ref="E12" r:id="rId1" display="Census data" xr:uid="{C7581EE7-B84C-4B8E-A39A-07A07FA505A1}"/>
    <hyperlink ref="E12:F12" r:id="rId2" display="Census website" xr:uid="{1A5AA029-3D0E-4EA7-8B90-9B53CBE4ACFF}"/>
    <hyperlink ref="E35" r:id="rId3" display="Drive Electric" xr:uid="{9EF49E9B-1F69-4354-A3F2-870FC77E0F3C}"/>
  </hyperlinks>
  <pageMargins left="0.7" right="0.7" top="0.75" bottom="0.75" header="0.3" footer="0.3"/>
  <pageSetup orientation="portrait" horizontalDpi="1200" verticalDpi="1200"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59A74-137F-448F-A991-AF7AA6B7ED17}">
  <sheetPr>
    <tabColor rgb="FF00B0F0"/>
    <pageSetUpPr autoPageBreaks="0"/>
  </sheetPr>
  <dimension ref="A1:O70"/>
  <sheetViews>
    <sheetView zoomScale="90" zoomScaleNormal="90" workbookViewId="0">
      <selection activeCell="O7" sqref="O7"/>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40:N40"/>
    <mergeCell ref="C28:N28"/>
    <mergeCell ref="C34:M34"/>
    <mergeCell ref="C36:N36"/>
    <mergeCell ref="C37:N37"/>
    <mergeCell ref="C38:N38"/>
    <mergeCell ref="C39:N39"/>
    <mergeCell ref="C27:N27"/>
    <mergeCell ref="C16:N16"/>
    <mergeCell ref="E17:N17"/>
    <mergeCell ref="E18:N18"/>
    <mergeCell ref="E19:N19"/>
    <mergeCell ref="C20:N20"/>
    <mergeCell ref="C21:N21"/>
    <mergeCell ref="C22:N22"/>
    <mergeCell ref="C23:N23"/>
    <mergeCell ref="C24:N24"/>
    <mergeCell ref="C25:N25"/>
    <mergeCell ref="C26:N26"/>
    <mergeCell ref="C15:N15"/>
    <mergeCell ref="B3:L3"/>
    <mergeCell ref="M3:N3"/>
    <mergeCell ref="B4:N4"/>
    <mergeCell ref="B5:M5"/>
    <mergeCell ref="C7:N7"/>
    <mergeCell ref="C11:N11"/>
    <mergeCell ref="E12:F12"/>
    <mergeCell ref="G12:N12"/>
    <mergeCell ref="E13:F13"/>
    <mergeCell ref="G13:N13"/>
    <mergeCell ref="E14:N14"/>
  </mergeCells>
  <dataValidations count="1">
    <dataValidation type="list" allowBlank="1" showInputMessage="1" showErrorMessage="1" sqref="M3:N3" xr:uid="{3D3971F5-B416-441A-89A3-20556BBE5148}">
      <formula1>INDIRECT("town_population[Municipality]")</formula1>
    </dataValidation>
  </dataValidations>
  <hyperlinks>
    <hyperlink ref="E12" r:id="rId1" display="Census data" xr:uid="{BCDB7C11-4A9E-458F-A974-1BD87499B887}"/>
    <hyperlink ref="E12:F12" r:id="rId2" display="Census website" xr:uid="{DFB055F2-4364-45EE-9F8F-CA2195A537CA}"/>
    <hyperlink ref="E35" r:id="rId3" display="Drive Electric" xr:uid="{A2D5215A-2F11-4816-BFCA-7BA439B19B86}"/>
  </hyperlinks>
  <pageMargins left="0.7" right="0.7" top="0.75" bottom="0.75" header="0.3" footer="0.3"/>
  <pageSetup orientation="portrait" horizontalDpi="1200" verticalDpi="1200"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
  <sheetViews>
    <sheetView workbookViewId="0">
      <selection activeCell="C27" sqref="C27"/>
    </sheetView>
  </sheetViews>
  <sheetFormatPr defaultRowHeight="14.4" x14ac:dyDescent="0.3"/>
  <sheetData>
    <row r="1" spans="1:1" x14ac:dyDescent="0.3">
      <c r="A1" t="s">
        <v>391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B3"/>
  <sheetViews>
    <sheetView workbookViewId="0">
      <selection activeCell="A2" sqref="A2"/>
    </sheetView>
  </sheetViews>
  <sheetFormatPr defaultRowHeight="14.4" x14ac:dyDescent="0.3"/>
  <sheetData>
    <row r="1" spans="1:2" x14ac:dyDescent="0.3">
      <c r="A1" t="s">
        <v>367</v>
      </c>
    </row>
    <row r="2" spans="1:2" x14ac:dyDescent="0.3">
      <c r="A2" s="7">
        <f>SUM(BeginHeat:EndHeat!B20)</f>
        <v>710600</v>
      </c>
      <c r="B2" t="s">
        <v>392</v>
      </c>
    </row>
    <row r="3" spans="1:2" x14ac:dyDescent="0.3">
      <c r="A3" s="7">
        <f ca="1">SUM(BeginHeat:EndHeat!B45)</f>
        <v>1156675.515770246</v>
      </c>
      <c r="B3" t="s">
        <v>393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H257"/>
  <sheetViews>
    <sheetView zoomScale="80" zoomScaleNormal="80" workbookViewId="0">
      <selection activeCell="H18" sqref="H18"/>
    </sheetView>
  </sheetViews>
  <sheetFormatPr defaultRowHeight="14.4" x14ac:dyDescent="0.3"/>
  <cols>
    <col min="1" max="1" width="19.5546875" bestFit="1" customWidth="1"/>
    <col min="2" max="2" width="55.109375" bestFit="1" customWidth="1"/>
    <col min="3" max="3" width="19.109375" customWidth="1"/>
    <col min="4" max="5" width="20.109375" customWidth="1"/>
    <col min="7" max="7" width="52.6640625" bestFit="1" customWidth="1"/>
    <col min="8" max="8" width="18.33203125" customWidth="1"/>
  </cols>
  <sheetData>
    <row r="1" spans="1:8" ht="15.6" x14ac:dyDescent="0.3">
      <c r="A1" s="57" t="s">
        <v>10</v>
      </c>
      <c r="B1" s="57" t="s">
        <v>11</v>
      </c>
      <c r="C1" s="57" t="s">
        <v>12</v>
      </c>
      <c r="D1" s="57" t="s">
        <v>13</v>
      </c>
      <c r="E1" s="57" t="s">
        <v>14</v>
      </c>
      <c r="G1" t="s">
        <v>11</v>
      </c>
      <c r="H1" t="s">
        <v>13</v>
      </c>
    </row>
    <row r="2" spans="1:8" ht="15.6" x14ac:dyDescent="0.3">
      <c r="A2" s="57" t="s">
        <v>15</v>
      </c>
      <c r="B2" s="57" t="s">
        <v>16</v>
      </c>
      <c r="C2" s="57">
        <v>1365</v>
      </c>
      <c r="D2" s="53">
        <f t="shared" ref="D2:D65" si="0">C2/SUM($C$2:$C$257)</f>
        <v>2.1231224365046404E-3</v>
      </c>
      <c r="E2" s="58">
        <f>town_population[[#This Row],[Pop Share of State]]/(INDEX(regional_population[Pop Share of State],MATCH(town_population[[#This Row],[Regional Planning Commission]],regional_population[Regional Planning Commission],0)))</f>
        <v>3.7190420401602038E-2</v>
      </c>
      <c r="G2" t="s">
        <v>16</v>
      </c>
      <c r="H2" s="53">
        <f>SUMIF(town_population[Regional Planning Commission],G2,town_population[Pop Share of State])</f>
        <v>5.7087884825662884E-2</v>
      </c>
    </row>
    <row r="3" spans="1:8" ht="15.6" x14ac:dyDescent="0.3">
      <c r="A3" s="57" t="s">
        <v>17</v>
      </c>
      <c r="B3" s="57" t="s">
        <v>18</v>
      </c>
      <c r="C3" s="57">
        <v>976</v>
      </c>
      <c r="D3" s="53">
        <f t="shared" si="0"/>
        <v>1.5180714271271277E-3</v>
      </c>
      <c r="E3" s="58">
        <f>town_population[[#This Row],[Pop Share of State]]/(INDEX(regional_population[Pop Share of State],MATCH(town_population[[#This Row],[Regional Planning Commission]],regional_population[Regional Planning Commission],0)))</f>
        <v>1.5367900612511616E-2</v>
      </c>
      <c r="G3" t="s">
        <v>19</v>
      </c>
      <c r="H3" s="53">
        <f>SUMIF(town_population[Regional Planning Commission],G3,town_population[Pop Share of State])</f>
        <v>5.4963206988105848E-2</v>
      </c>
    </row>
    <row r="4" spans="1:8" ht="15.6" x14ac:dyDescent="0.3">
      <c r="A4" s="57" t="s">
        <v>20</v>
      </c>
      <c r="B4" s="57" t="s">
        <v>21</v>
      </c>
      <c r="C4" s="57">
        <v>2106</v>
      </c>
      <c r="D4" s="53">
        <f t="shared" si="0"/>
        <v>3.2756746163214454E-3</v>
      </c>
      <c r="E4" s="58">
        <f>town_population[[#This Row],[Pop Share of State]]/(INDEX(regional_population[Pop Share of State],MATCH(town_population[[#This Row],[Regional Planning Commission]],regional_population[Regional Planning Commission],0)))</f>
        <v>3.6786668762773159E-2</v>
      </c>
      <c r="G4" t="s">
        <v>22</v>
      </c>
      <c r="H4" s="53">
        <f>SUMIF(town_population[Regional Planning Commission],G4,town_population[Pop Share of State])</f>
        <v>0.1017263396280414</v>
      </c>
    </row>
    <row r="5" spans="1:8" ht="15.6" x14ac:dyDescent="0.3">
      <c r="A5" s="57" t="s">
        <v>23</v>
      </c>
      <c r="B5" s="57" t="s">
        <v>24</v>
      </c>
      <c r="C5" s="57">
        <v>568</v>
      </c>
      <c r="D5" s="53">
        <f t="shared" si="0"/>
        <v>8.8346779775431191E-4</v>
      </c>
      <c r="E5" s="58">
        <f>town_population[[#This Row],[Pop Share of State]]/(INDEX(regional_population[Pop Share of State],MATCH(town_population[[#This Row],[Regional Planning Commission]],regional_population[Regional Planning Commission],0)))</f>
        <v>2.2847948511665328E-2</v>
      </c>
      <c r="G5" t="s">
        <v>25</v>
      </c>
      <c r="H5" s="53">
        <f>SUMIF(town_population[Regional Planning Commission],G5,town_population[Pop Share of State])</f>
        <v>0.26160912460473368</v>
      </c>
    </row>
    <row r="6" spans="1:8" ht="15.6" x14ac:dyDescent="0.3">
      <c r="A6" s="57" t="s">
        <v>26</v>
      </c>
      <c r="B6" s="57" t="s">
        <v>19</v>
      </c>
      <c r="C6" s="57">
        <v>2457</v>
      </c>
      <c r="D6" s="53">
        <f t="shared" si="0"/>
        <v>3.8216203857083528E-3</v>
      </c>
      <c r="E6" s="58">
        <f>town_population[[#This Row],[Pop Share of State]]/(INDEX(regional_population[Pop Share of State],MATCH(town_population[[#This Row],[Regional Planning Commission]],regional_population[Regional Planning Commission],0)))</f>
        <v>6.9530520417692504E-2</v>
      </c>
      <c r="G6" t="s">
        <v>27</v>
      </c>
      <c r="H6" s="53">
        <f>SUMIF(town_population[Regional Planning Commission],G6,town_population[Pop Share of State])</f>
        <v>4.0354880304112016E-2</v>
      </c>
    </row>
    <row r="7" spans="1:8" ht="15.6" x14ac:dyDescent="0.3">
      <c r="A7" s="57" t="s">
        <v>28</v>
      </c>
      <c r="B7" s="57" t="s">
        <v>29</v>
      </c>
      <c r="C7" s="57">
        <v>380</v>
      </c>
      <c r="D7" s="53">
        <f t="shared" si="0"/>
        <v>5.9105239990605381E-4</v>
      </c>
      <c r="E7" s="58">
        <f>town_population[[#This Row],[Pop Share of State]]/(INDEX(regional_population[Pop Share of State],MATCH(town_population[[#This Row],[Regional Planning Commission]],regional_population[Regional Planning Commission],0)))</f>
        <v>7.8289175491367598E-3</v>
      </c>
      <c r="G7" t="s">
        <v>18</v>
      </c>
      <c r="H7" s="53">
        <f>SUMIF(town_population[Regional Planning Commission],G7,town_population[Pop Share of State])</f>
        <v>9.8781965435877792E-2</v>
      </c>
    </row>
    <row r="8" spans="1:8" ht="15.6" x14ac:dyDescent="0.3">
      <c r="A8" s="57" t="s">
        <v>30</v>
      </c>
      <c r="B8" s="57" t="s">
        <v>18</v>
      </c>
      <c r="C8" s="57">
        <v>21</v>
      </c>
      <c r="D8" s="53">
        <f t="shared" si="0"/>
        <v>3.2663422100071396E-5</v>
      </c>
      <c r="E8" s="58">
        <f>town_population[[#This Row],[Pop Share of State]]/(INDEX(regional_population[Pop Share of State],MATCH(town_population[[#This Row],[Regional Planning Commission]],regional_population[Regional Planning Commission],0)))</f>
        <v>3.306617959659262E-4</v>
      </c>
      <c r="G8" t="s">
        <v>21</v>
      </c>
      <c r="H8" s="53">
        <f>SUMIF(town_population[Regional Planning Commission],G8,town_population[Pop Share of State])</f>
        <v>8.9045154847951752E-2</v>
      </c>
    </row>
    <row r="9" spans="1:8" ht="15.6" x14ac:dyDescent="0.3">
      <c r="A9" s="57" t="s">
        <v>31</v>
      </c>
      <c r="B9" s="57" t="s">
        <v>18</v>
      </c>
      <c r="C9" s="57">
        <v>0</v>
      </c>
      <c r="D9" s="53">
        <f t="shared" si="0"/>
        <v>0</v>
      </c>
      <c r="E9" s="58">
        <f>town_population[[#This Row],[Pop Share of State]]/(INDEX(regional_population[Pop Share of State],MATCH(town_population[[#This Row],[Regional Planning Commission]],regional_population[Regional Planning Commission],0)))</f>
        <v>0</v>
      </c>
      <c r="G9" t="s">
        <v>32</v>
      </c>
      <c r="H9" s="53">
        <f>SUMIF(town_population[Regional Planning Commission],G9,town_population[Pop Share of State])</f>
        <v>9.3429830414623244E-2</v>
      </c>
    </row>
    <row r="10" spans="1:8" ht="15.6" x14ac:dyDescent="0.3">
      <c r="A10" s="57" t="s">
        <v>33</v>
      </c>
      <c r="B10" s="57" t="s">
        <v>21</v>
      </c>
      <c r="C10" s="57">
        <v>1273</v>
      </c>
      <c r="D10" s="53">
        <f t="shared" si="0"/>
        <v>1.9800255396852802E-3</v>
      </c>
      <c r="E10" s="58">
        <f>town_population[[#This Row],[Pop Share of State]]/(INDEX(regional_population[Pop Share of State],MATCH(town_population[[#This Row],[Regional Planning Commission]],regional_population[Regional Planning Commission],0)))</f>
        <v>2.2236196265436957E-2</v>
      </c>
      <c r="G10" t="s">
        <v>24</v>
      </c>
      <c r="H10" s="53">
        <f>SUMIF(town_population[Regional Planning Commission],G10,town_population[Pop Share of State])</f>
        <v>3.8667270162274989E-2</v>
      </c>
    </row>
    <row r="11" spans="1:8" ht="15.6" x14ac:dyDescent="0.3">
      <c r="A11" s="57" t="s">
        <v>34</v>
      </c>
      <c r="B11" s="57" t="s">
        <v>24</v>
      </c>
      <c r="C11" s="57">
        <v>229</v>
      </c>
      <c r="D11" s="53">
        <f t="shared" si="0"/>
        <v>3.5618684099601662E-4</v>
      </c>
      <c r="E11" s="58">
        <f>town_population[[#This Row],[Pop Share of State]]/(INDEX(regional_population[Pop Share of State],MATCH(town_population[[#This Row],[Regional Planning Commission]],regional_population[Regional Planning Commission],0)))</f>
        <v>9.2115848753016906E-3</v>
      </c>
      <c r="G11" t="s">
        <v>35</v>
      </c>
      <c r="H11" s="53">
        <f>SUMIF(town_population[Regional Planning Commission],G11,town_population[Pop Share of State])</f>
        <v>8.8838286507984643E-2</v>
      </c>
    </row>
    <row r="12" spans="1:8" ht="15.6" x14ac:dyDescent="0.3">
      <c r="A12" s="57" t="s">
        <v>36</v>
      </c>
      <c r="B12" s="57" t="s">
        <v>35</v>
      </c>
      <c r="C12" s="57">
        <v>992</v>
      </c>
      <c r="D12" s="53">
        <f t="shared" si="0"/>
        <v>1.5429578439652772E-3</v>
      </c>
      <c r="E12" s="58">
        <f>town_population[[#This Row],[Pop Share of State]]/(INDEX(regional_population[Pop Share of State],MATCH(town_population[[#This Row],[Regional Planning Commission]],regional_population[Regional Planning Commission],0)))</f>
        <v>1.7368163036627218E-2</v>
      </c>
      <c r="G12" t="s">
        <v>29</v>
      </c>
      <c r="H12" s="53">
        <f>SUMIF(town_population[Regional Planning Commission],G12,town_population[Pop Share of State])</f>
        <v>7.5496056280631677E-2</v>
      </c>
    </row>
    <row r="13" spans="1:8" ht="15.6" x14ac:dyDescent="0.3">
      <c r="A13" s="57" t="s">
        <v>37</v>
      </c>
      <c r="B13" s="57" t="s">
        <v>18</v>
      </c>
      <c r="C13" s="57">
        <v>1663</v>
      </c>
      <c r="D13" s="53">
        <f t="shared" si="0"/>
        <v>2.5866319501151773E-3</v>
      </c>
      <c r="E13" s="58">
        <f>town_population[[#This Row],[Pop Share of State]]/(INDEX(regional_population[Pop Share of State],MATCH(town_population[[#This Row],[Regional Planning Commission]],regional_population[Regional Planning Commission],0)))</f>
        <v>2.6185265080539772E-2</v>
      </c>
    </row>
    <row r="14" spans="1:8" ht="15.6" x14ac:dyDescent="0.3">
      <c r="A14" s="57" t="s">
        <v>38</v>
      </c>
      <c r="B14" s="57" t="s">
        <v>22</v>
      </c>
      <c r="C14" s="57">
        <v>8491</v>
      </c>
      <c r="D14" s="53">
        <f t="shared" si="0"/>
        <v>1.3206910335795533E-2</v>
      </c>
      <c r="E14" s="58">
        <f>town_population[[#This Row],[Pop Share of State]]/(INDEX(regional_population[Pop Share of State],MATCH(town_population[[#This Row],[Regional Planning Commission]],regional_population[Regional Planning Commission],0)))</f>
        <v>0.1298278340111923</v>
      </c>
    </row>
    <row r="15" spans="1:8" ht="15.6" x14ac:dyDescent="0.3">
      <c r="A15" s="57" t="s">
        <v>39</v>
      </c>
      <c r="B15" s="57" t="s">
        <v>22</v>
      </c>
      <c r="C15" s="57">
        <v>7923</v>
      </c>
      <c r="D15" s="53">
        <f t="shared" si="0"/>
        <v>1.2323442538041221E-2</v>
      </c>
      <c r="E15" s="58">
        <f>town_population[[#This Row],[Pop Share of State]]/(INDEX(regional_population[Pop Share of State],MATCH(town_population[[#This Row],[Regional Planning Commission]],regional_population[Regional Planning Commission],0)))</f>
        <v>0.12114308430934834</v>
      </c>
    </row>
    <row r="16" spans="1:8" ht="15.6" x14ac:dyDescent="0.3">
      <c r="A16" s="57" t="s">
        <v>40</v>
      </c>
      <c r="B16" s="57" t="s">
        <v>18</v>
      </c>
      <c r="C16" s="57">
        <v>2872</v>
      </c>
      <c r="D16" s="53">
        <f t="shared" si="0"/>
        <v>4.4671118224478591E-3</v>
      </c>
      <c r="E16" s="58">
        <f>town_population[[#This Row],[Pop Share of State]]/(INDEX(regional_population[Pop Share of State],MATCH(town_population[[#This Row],[Regional Planning Commission]],regional_population[Regional Planning Commission],0)))</f>
        <v>4.5221937048292381E-2</v>
      </c>
    </row>
    <row r="17" spans="1:5" ht="15.6" x14ac:dyDescent="0.3">
      <c r="A17" s="57" t="s">
        <v>41</v>
      </c>
      <c r="B17" s="57" t="s">
        <v>27</v>
      </c>
      <c r="C17" s="57">
        <v>358</v>
      </c>
      <c r="D17" s="53">
        <f t="shared" si="0"/>
        <v>5.5683357675359807E-4</v>
      </c>
      <c r="E17" s="58">
        <f>town_population[[#This Row],[Pop Share of State]]/(INDEX(regional_population[Pop Share of State],MATCH(town_population[[#This Row],[Regional Planning Commission]],regional_population[Regional Planning Commission],0)))</f>
        <v>1.3798419734052804E-2</v>
      </c>
    </row>
    <row r="18" spans="1:5" ht="15.6" x14ac:dyDescent="0.3">
      <c r="A18" s="57" t="s">
        <v>42</v>
      </c>
      <c r="B18" s="57" t="s">
        <v>19</v>
      </c>
      <c r="C18" s="57">
        <v>15333</v>
      </c>
      <c r="D18" s="53">
        <f t="shared" si="0"/>
        <v>2.3848964336209269E-2</v>
      </c>
      <c r="E18" s="58">
        <f>town_population[[#This Row],[Pop Share of State]]/(INDEX(regional_population[Pop Share of State],MATCH(town_population[[#This Row],[Regional Planning Commission]],regional_population[Regional Planning Commission],0)))</f>
        <v>0.43390780202054502</v>
      </c>
    </row>
    <row r="19" spans="1:5" ht="15.6" x14ac:dyDescent="0.3">
      <c r="A19" s="57" t="s">
        <v>43</v>
      </c>
      <c r="B19" s="57" t="s">
        <v>32</v>
      </c>
      <c r="C19" s="57">
        <v>974</v>
      </c>
      <c r="D19" s="53">
        <f t="shared" si="0"/>
        <v>1.5149606250223588E-3</v>
      </c>
      <c r="E19" s="58">
        <f>town_population[[#This Row],[Pop Share of State]]/(INDEX(regional_population[Pop Share of State],MATCH(town_population[[#This Row],[Regional Planning Commission]],regional_population[Regional Planning Commission],0)))</f>
        <v>1.62149563827662E-2</v>
      </c>
    </row>
    <row r="20" spans="1:5" ht="15.6" x14ac:dyDescent="0.3">
      <c r="A20" s="57" t="s">
        <v>44</v>
      </c>
      <c r="B20" s="57" t="s">
        <v>21</v>
      </c>
      <c r="C20" s="57">
        <v>1547</v>
      </c>
      <c r="D20" s="53">
        <f t="shared" si="0"/>
        <v>2.4062054280385927E-3</v>
      </c>
      <c r="E20" s="58">
        <f>town_population[[#This Row],[Pop Share of State]]/(INDEX(regional_population[Pop Share of State],MATCH(town_population[[#This Row],[Regional Planning Commission]],regional_population[Regional Planning Commission],0)))</f>
        <v>2.7022306066481518E-2</v>
      </c>
    </row>
    <row r="21" spans="1:5" ht="15.6" x14ac:dyDescent="0.3">
      <c r="A21" s="57" t="s">
        <v>45</v>
      </c>
      <c r="B21" s="57" t="s">
        <v>22</v>
      </c>
      <c r="C21" s="57">
        <v>2849</v>
      </c>
      <c r="D21" s="53">
        <f t="shared" si="0"/>
        <v>4.431337598243019E-3</v>
      </c>
      <c r="E21" s="58">
        <f>town_population[[#This Row],[Pop Share of State]]/(INDEX(regional_population[Pop Share of State],MATCH(town_population[[#This Row],[Regional Planning Commission]],regional_population[Regional Planning Commission],0)))</f>
        <v>4.3561358979847711E-2</v>
      </c>
    </row>
    <row r="22" spans="1:5" ht="15.6" x14ac:dyDescent="0.3">
      <c r="A22" s="57" t="s">
        <v>46</v>
      </c>
      <c r="B22" s="57" t="s">
        <v>35</v>
      </c>
      <c r="C22" s="57">
        <v>1942</v>
      </c>
      <c r="D22" s="53">
        <f t="shared" si="0"/>
        <v>3.0205888437304118E-3</v>
      </c>
      <c r="E22" s="58">
        <f>town_population[[#This Row],[Pop Share of State]]/(INDEX(regional_population[Pop Share of State],MATCH(town_population[[#This Row],[Regional Planning Commission]],regional_population[Regional Planning Commission],0)))</f>
        <v>3.4000980460816586E-2</v>
      </c>
    </row>
    <row r="23" spans="1:5" ht="15.6" x14ac:dyDescent="0.3">
      <c r="A23" s="57" t="s">
        <v>47</v>
      </c>
      <c r="B23" s="57" t="s">
        <v>18</v>
      </c>
      <c r="C23" s="57">
        <v>217</v>
      </c>
      <c r="D23" s="53">
        <f t="shared" si="0"/>
        <v>3.3752202836740438E-4</v>
      </c>
      <c r="E23" s="58">
        <f>town_population[[#This Row],[Pop Share of State]]/(INDEX(regional_population[Pop Share of State],MATCH(town_population[[#This Row],[Regional Planning Commission]],regional_population[Regional Planning Commission],0)))</f>
        <v>3.4168385583145701E-3</v>
      </c>
    </row>
    <row r="24" spans="1:5" ht="15.6" x14ac:dyDescent="0.3">
      <c r="A24" s="57" t="s">
        <v>48</v>
      </c>
      <c r="B24" s="57" t="s">
        <v>25</v>
      </c>
      <c r="C24" s="57">
        <v>1301</v>
      </c>
      <c r="D24" s="53">
        <f t="shared" si="0"/>
        <v>2.023576769152042E-3</v>
      </c>
      <c r="E24" s="58">
        <f>town_population[[#This Row],[Pop Share of State]]/(INDEX(regional_population[Pop Share of State],MATCH(town_population[[#This Row],[Regional Planning Commission]],regional_population[Regional Planning Commission],0)))</f>
        <v>7.735115402451931E-3</v>
      </c>
    </row>
    <row r="25" spans="1:5" ht="15.6" x14ac:dyDescent="0.3">
      <c r="A25" s="57" t="s">
        <v>49</v>
      </c>
      <c r="B25" s="57" t="s">
        <v>35</v>
      </c>
      <c r="C25" s="57">
        <v>2790</v>
      </c>
      <c r="D25" s="53">
        <f t="shared" si="0"/>
        <v>4.3395689361523425E-3</v>
      </c>
      <c r="E25" s="58">
        <f>town_population[[#This Row],[Pop Share of State]]/(INDEX(regional_population[Pop Share of State],MATCH(town_population[[#This Row],[Regional Planning Commission]],regional_population[Regional Planning Commission],0)))</f>
        <v>4.8847958540514047E-2</v>
      </c>
    </row>
    <row r="26" spans="1:5" ht="15.6" x14ac:dyDescent="0.3">
      <c r="A26" s="57" t="s">
        <v>50</v>
      </c>
      <c r="B26" s="57" t="s">
        <v>35</v>
      </c>
      <c r="C26" s="57">
        <v>1207</v>
      </c>
      <c r="D26" s="53">
        <f t="shared" si="0"/>
        <v>1.8773690702279129E-3</v>
      </c>
      <c r="E26" s="58">
        <f>town_population[[#This Row],[Pop Share of State]]/(INDEX(regional_population[Pop Share of State],MATCH(town_population[[#This Row],[Regional Planning Commission]],regional_population[Regional Planning Commission],0)))</f>
        <v>2.1132432243154285E-2</v>
      </c>
    </row>
    <row r="27" spans="1:5" ht="15.6" x14ac:dyDescent="0.3">
      <c r="A27" s="57" t="s">
        <v>51</v>
      </c>
      <c r="B27" s="57" t="s">
        <v>32</v>
      </c>
      <c r="C27" s="57">
        <v>4129</v>
      </c>
      <c r="D27" s="53">
        <f t="shared" si="0"/>
        <v>6.4222509452949899E-3</v>
      </c>
      <c r="E27" s="58">
        <f>town_population[[#This Row],[Pop Share of State]]/(INDEX(regional_population[Pop Share of State],MATCH(town_population[[#This Row],[Regional Planning Commission]],regional_population[Regional Planning Commission],0)))</f>
        <v>6.8738762735566367E-2</v>
      </c>
    </row>
    <row r="28" spans="1:5" ht="15.6" x14ac:dyDescent="0.3">
      <c r="A28" s="57" t="s">
        <v>52</v>
      </c>
      <c r="B28" s="57" t="s">
        <v>29</v>
      </c>
      <c r="C28" s="57">
        <v>12184</v>
      </c>
      <c r="D28" s="53">
        <f t="shared" si="0"/>
        <v>1.8951006422250945E-2</v>
      </c>
      <c r="E28" s="58">
        <f>town_population[[#This Row],[Pop Share of State]]/(INDEX(regional_population[Pop Share of State],MATCH(town_population[[#This Row],[Regional Planning Commission]],regional_population[Regional Planning Commission],0)))</f>
        <v>0.25101981952284808</v>
      </c>
    </row>
    <row r="29" spans="1:5" ht="15.6" x14ac:dyDescent="0.3">
      <c r="A29" s="57" t="s">
        <v>53</v>
      </c>
      <c r="B29" s="57" t="s">
        <v>35</v>
      </c>
      <c r="C29" s="57">
        <v>903</v>
      </c>
      <c r="D29" s="53">
        <f t="shared" si="0"/>
        <v>1.4045271503030699E-3</v>
      </c>
      <c r="E29" s="58">
        <f>town_population[[#This Row],[Pop Share of State]]/(INDEX(regional_population[Pop Share of State],MATCH(town_population[[#This Row],[Regional Planning Commission]],regional_population[Regional Planning Commission],0)))</f>
        <v>1.5809930667413687E-2</v>
      </c>
    </row>
    <row r="30" spans="1:5" ht="15.6" x14ac:dyDescent="0.3">
      <c r="A30" s="57" t="s">
        <v>54</v>
      </c>
      <c r="B30" s="57" t="s">
        <v>16</v>
      </c>
      <c r="C30" s="57">
        <v>1225</v>
      </c>
      <c r="D30" s="53">
        <f t="shared" si="0"/>
        <v>1.9053662891708313E-3</v>
      </c>
      <c r="E30" s="58">
        <f>town_population[[#This Row],[Pop Share of State]]/(INDEX(regional_population[Pop Share of State],MATCH(town_population[[#This Row],[Regional Planning Commission]],regional_population[Regional Planning Commission],0)))</f>
        <v>3.3376018309130041E-2</v>
      </c>
    </row>
    <row r="31" spans="1:5" ht="15.6" x14ac:dyDescent="0.3">
      <c r="A31" s="57" t="s">
        <v>55</v>
      </c>
      <c r="B31" s="57" t="s">
        <v>18</v>
      </c>
      <c r="C31" s="57">
        <v>1157</v>
      </c>
      <c r="D31" s="53">
        <f t="shared" si="0"/>
        <v>1.7995990176086954E-3</v>
      </c>
      <c r="E31" s="58">
        <f>town_population[[#This Row],[Pop Share of State]]/(INDEX(regional_population[Pop Share of State],MATCH(town_population[[#This Row],[Regional Planning Commission]],regional_population[Regional Planning Commission],0)))</f>
        <v>1.8217890377741741E-2</v>
      </c>
    </row>
    <row r="32" spans="1:5" ht="15.6" x14ac:dyDescent="0.3">
      <c r="A32" s="57" t="s">
        <v>56</v>
      </c>
      <c r="B32" s="57" t="s">
        <v>16</v>
      </c>
      <c r="C32" s="57">
        <v>3782</v>
      </c>
      <c r="D32" s="53">
        <f t="shared" si="0"/>
        <v>5.8825267801176197E-3</v>
      </c>
      <c r="E32" s="58">
        <f>town_population[[#This Row],[Pop Share of State]]/(INDEX(regional_population[Pop Share of State],MATCH(town_population[[#This Row],[Regional Planning Commission]],regional_population[Regional Planning Commission],0)))</f>
        <v>0.103043347955208</v>
      </c>
    </row>
    <row r="33" spans="1:5" ht="15.6" x14ac:dyDescent="0.3">
      <c r="A33" s="57" t="s">
        <v>57</v>
      </c>
      <c r="B33" s="57" t="s">
        <v>35</v>
      </c>
      <c r="C33" s="57">
        <v>1244</v>
      </c>
      <c r="D33" s="53">
        <f t="shared" si="0"/>
        <v>1.934918909166134E-3</v>
      </c>
      <c r="E33" s="58">
        <f>town_population[[#This Row],[Pop Share of State]]/(INDEX(regional_population[Pop Share of State],MATCH(town_population[[#This Row],[Regional Planning Commission]],regional_population[Regional Planning Commission],0)))</f>
        <v>2.1780236711254293E-2</v>
      </c>
    </row>
    <row r="34" spans="1:5" ht="15.6" x14ac:dyDescent="0.3">
      <c r="A34" s="57" t="s">
        <v>58</v>
      </c>
      <c r="B34" s="57" t="s">
        <v>29</v>
      </c>
      <c r="C34" s="57">
        <v>540</v>
      </c>
      <c r="D34" s="53">
        <f t="shared" si="0"/>
        <v>8.3991656828755006E-4</v>
      </c>
      <c r="E34" s="58">
        <f>town_population[[#This Row],[Pop Share of State]]/(INDEX(regional_population[Pop Share of State],MATCH(town_population[[#This Row],[Regional Planning Commission]],regional_population[Regional Planning Commission],0)))</f>
        <v>1.1125303885615395E-2</v>
      </c>
    </row>
    <row r="35" spans="1:5" ht="15.6" x14ac:dyDescent="0.3">
      <c r="A35" s="57" t="s">
        <v>59</v>
      </c>
      <c r="B35" s="57" t="s">
        <v>18</v>
      </c>
      <c r="C35" s="57">
        <v>1042</v>
      </c>
      <c r="D35" s="53">
        <f t="shared" si="0"/>
        <v>1.6207278965844948E-3</v>
      </c>
      <c r="E35" s="58">
        <f>town_population[[#This Row],[Pop Share of State]]/(INDEX(regional_population[Pop Share of State],MATCH(town_population[[#This Row],[Regional Planning Commission]],regional_population[Regional Planning Commission],0)))</f>
        <v>1.6407123399833096E-2</v>
      </c>
    </row>
    <row r="36" spans="1:5" ht="15.6" x14ac:dyDescent="0.3">
      <c r="A36" s="57" t="s">
        <v>60</v>
      </c>
      <c r="B36" s="57" t="s">
        <v>18</v>
      </c>
      <c r="C36" s="57">
        <v>88</v>
      </c>
      <c r="D36" s="53">
        <f t="shared" si="0"/>
        <v>1.3687529260982299E-4</v>
      </c>
      <c r="E36" s="58">
        <f>town_population[[#This Row],[Pop Share of State]]/(INDEX(regional_population[Pop Share of State],MATCH(town_population[[#This Row],[Regional Planning Commission]],regional_population[Regional Planning Commission],0)))</f>
        <v>1.3856303830953097E-3</v>
      </c>
    </row>
    <row r="37" spans="1:5" ht="15.6" x14ac:dyDescent="0.3">
      <c r="A37" s="57" t="s">
        <v>61</v>
      </c>
      <c r="B37" s="57" t="s">
        <v>25</v>
      </c>
      <c r="C37" s="57">
        <v>29</v>
      </c>
      <c r="D37" s="53">
        <f t="shared" si="0"/>
        <v>4.510663051914621E-5</v>
      </c>
      <c r="E37" s="58">
        <f>town_population[[#This Row],[Pop Share of State]]/(INDEX(regional_population[Pop Share of State],MATCH(town_population[[#This Row],[Regional Planning Commission]],regional_population[Regional Planning Commission],0)))</f>
        <v>1.72419943636515E-4</v>
      </c>
    </row>
    <row r="38" spans="1:5" ht="15.6" x14ac:dyDescent="0.3">
      <c r="A38" s="57" t="s">
        <v>62</v>
      </c>
      <c r="B38" s="57" t="s">
        <v>18</v>
      </c>
      <c r="C38" s="57">
        <v>1651</v>
      </c>
      <c r="D38" s="53">
        <f t="shared" si="0"/>
        <v>2.5679671374865651E-3</v>
      </c>
      <c r="E38" s="58">
        <f>town_population[[#This Row],[Pop Share of State]]/(INDEX(regional_population[Pop Share of State],MATCH(town_population[[#This Row],[Regional Planning Commission]],regional_population[Regional Planning Commission],0)))</f>
        <v>2.5996315482844954E-2</v>
      </c>
    </row>
    <row r="39" spans="1:5" ht="15.6" x14ac:dyDescent="0.3">
      <c r="A39" s="59" t="s">
        <v>63</v>
      </c>
      <c r="B39" s="57" t="s">
        <v>25</v>
      </c>
      <c r="C39" s="57">
        <v>44743</v>
      </c>
      <c r="D39" s="53">
        <f t="shared" si="0"/>
        <v>6.9593309286833063E-2</v>
      </c>
      <c r="E39" s="58">
        <f>town_population[[#This Row],[Pop Share of State]]/(INDEX(regional_population[Pop Share of State],MATCH(town_population[[#This Row],[Regional Planning Commission]],regional_population[Regional Planning Commission],0)))</f>
        <v>0.26602019096995139</v>
      </c>
    </row>
    <row r="40" spans="1:5" ht="15.6" x14ac:dyDescent="0.3">
      <c r="A40" s="57" t="s">
        <v>64</v>
      </c>
      <c r="B40" s="57" t="s">
        <v>22</v>
      </c>
      <c r="C40" s="57">
        <v>1443</v>
      </c>
      <c r="D40" s="53">
        <f t="shared" si="0"/>
        <v>2.2444437185906202E-3</v>
      </c>
      <c r="E40" s="58">
        <f>town_population[[#This Row],[Pop Share of State]]/(INDEX(regional_population[Pop Share of State],MATCH(town_population[[#This Row],[Regional Planning Commission]],regional_population[Regional Planning Commission],0)))</f>
        <v>2.2063545457325466E-2</v>
      </c>
    </row>
    <row r="41" spans="1:5" ht="15.6" x14ac:dyDescent="0.3">
      <c r="A41" s="57" t="s">
        <v>65</v>
      </c>
      <c r="B41" s="57" t="s">
        <v>22</v>
      </c>
      <c r="C41" s="57">
        <v>1661</v>
      </c>
      <c r="D41" s="53">
        <f t="shared" si="0"/>
        <v>2.5835211480104087E-3</v>
      </c>
      <c r="E41" s="58">
        <f>town_population[[#This Row],[Pop Share of State]]/(INDEX(regional_population[Pop Share of State],MATCH(town_population[[#This Row],[Regional Planning Commission]],regional_population[Regional Planning Commission],0)))</f>
        <v>2.539677685697685E-2</v>
      </c>
    </row>
    <row r="42" spans="1:5" ht="15.6" x14ac:dyDescent="0.3">
      <c r="A42" s="57" t="s">
        <v>66</v>
      </c>
      <c r="B42" s="57" t="s">
        <v>27</v>
      </c>
      <c r="C42" s="57">
        <v>3839</v>
      </c>
      <c r="D42" s="53">
        <f t="shared" si="0"/>
        <v>5.9711846401035275E-3</v>
      </c>
      <c r="E42" s="58">
        <f>town_population[[#This Row],[Pop Share of State]]/(INDEX(regional_population[Pop Share of State],MATCH(town_population[[#This Row],[Regional Planning Commission]],regional_population[Regional Planning Commission],0)))</f>
        <v>0.14796685295818077</v>
      </c>
    </row>
    <row r="43" spans="1:5" ht="15.6" x14ac:dyDescent="0.3">
      <c r="A43" s="57" t="s">
        <v>67</v>
      </c>
      <c r="B43" s="57" t="s">
        <v>18</v>
      </c>
      <c r="C43" s="57">
        <v>896</v>
      </c>
      <c r="D43" s="53">
        <f t="shared" si="0"/>
        <v>1.3936393429363795E-3</v>
      </c>
      <c r="E43" s="58">
        <f>town_population[[#This Row],[Pop Share of State]]/(INDEX(regional_population[Pop Share of State],MATCH(town_population[[#This Row],[Regional Planning Commission]],regional_population[Regional Planning Commission],0)))</f>
        <v>1.4108236627879517E-2</v>
      </c>
    </row>
    <row r="44" spans="1:5" ht="15.6" x14ac:dyDescent="0.3">
      <c r="A44" s="57" t="s">
        <v>68</v>
      </c>
      <c r="B44" s="57" t="s">
        <v>32</v>
      </c>
      <c r="C44" s="57">
        <v>4458</v>
      </c>
      <c r="D44" s="53">
        <f t="shared" si="0"/>
        <v>6.9339778915294414E-3</v>
      </c>
      <c r="E44" s="58">
        <f>town_population[[#This Row],[Pop Share of State]]/(INDEX(regional_population[Pop Share of State],MATCH(town_population[[#This Row],[Regional Planning Commission]],regional_population[Regional Planning Commission],0)))</f>
        <v>7.4215888659519225E-2</v>
      </c>
    </row>
    <row r="45" spans="1:5" ht="15.6" x14ac:dyDescent="0.3">
      <c r="A45" s="57" t="s">
        <v>69</v>
      </c>
      <c r="B45" s="57" t="s">
        <v>24</v>
      </c>
      <c r="C45" s="57">
        <v>1392</v>
      </c>
      <c r="D45" s="53">
        <f t="shared" si="0"/>
        <v>2.1651182649190179E-3</v>
      </c>
      <c r="E45" s="58">
        <f>town_population[[#This Row],[Pop Share of State]]/(INDEX(regional_population[Pop Share of State],MATCH(town_population[[#This Row],[Regional Planning Commission]],regional_population[Regional Planning Commission],0)))</f>
        <v>5.599356395816573E-2</v>
      </c>
    </row>
    <row r="46" spans="1:5" ht="15.6" x14ac:dyDescent="0.3">
      <c r="A46" s="57" t="s">
        <v>70</v>
      </c>
      <c r="B46" s="57" t="s">
        <v>18</v>
      </c>
      <c r="C46" s="57">
        <v>984</v>
      </c>
      <c r="D46" s="53">
        <f t="shared" si="0"/>
        <v>1.5305146355462024E-3</v>
      </c>
      <c r="E46" s="58">
        <f>town_population[[#This Row],[Pop Share of State]]/(INDEX(regional_population[Pop Share of State],MATCH(town_population[[#This Row],[Regional Planning Commission]],regional_population[Regional Planning Commission],0)))</f>
        <v>1.5493867010974827E-2</v>
      </c>
    </row>
    <row r="47" spans="1:5" ht="15.6" x14ac:dyDescent="0.3">
      <c r="A47" s="57" t="s">
        <v>71</v>
      </c>
      <c r="B47" s="57" t="s">
        <v>25</v>
      </c>
      <c r="C47" s="57">
        <v>3783</v>
      </c>
      <c r="D47" s="53">
        <f t="shared" si="0"/>
        <v>5.884082181170004E-3</v>
      </c>
      <c r="E47" s="58">
        <f>town_population[[#This Row],[Pop Share of State]]/(INDEX(regional_population[Pop Share of State],MATCH(town_population[[#This Row],[Regional Planning Commission]],regional_population[Regional Planning Commission],0)))</f>
        <v>2.2491884371618493E-2</v>
      </c>
    </row>
    <row r="48" spans="1:5" ht="15.6" x14ac:dyDescent="0.3">
      <c r="A48" s="57" t="s">
        <v>72</v>
      </c>
      <c r="B48" s="57" t="s">
        <v>35</v>
      </c>
      <c r="C48" s="57">
        <v>1233</v>
      </c>
      <c r="D48" s="53">
        <f t="shared" si="0"/>
        <v>1.917809497589906E-3</v>
      </c>
      <c r="E48" s="58">
        <f>town_population[[#This Row],[Pop Share of State]]/(INDEX(regional_population[Pop Share of State],MATCH(town_population[[#This Row],[Regional Planning Commission]],regional_population[Regional Planning Commission],0)))</f>
        <v>2.1587646193711046E-2</v>
      </c>
    </row>
    <row r="49" spans="1:5" ht="15.6" x14ac:dyDescent="0.3">
      <c r="A49" s="57" t="s">
        <v>73</v>
      </c>
      <c r="B49" s="57" t="s">
        <v>24</v>
      </c>
      <c r="C49" s="57">
        <v>3005</v>
      </c>
      <c r="D49" s="53">
        <f t="shared" si="0"/>
        <v>4.6739801624149776E-3</v>
      </c>
      <c r="E49" s="58">
        <f>town_population[[#This Row],[Pop Share of State]]/(INDEX(regional_population[Pop Share of State],MATCH(town_population[[#This Row],[Regional Planning Commission]],regional_population[Regional Planning Commission],0)))</f>
        <v>0.12087691069991956</v>
      </c>
    </row>
    <row r="50" spans="1:5" ht="15.6" x14ac:dyDescent="0.3">
      <c r="A50" s="57" t="s">
        <v>74</v>
      </c>
      <c r="B50" s="57" t="s">
        <v>32</v>
      </c>
      <c r="C50" s="57">
        <v>1237</v>
      </c>
      <c r="D50" s="53">
        <f t="shared" si="0"/>
        <v>1.9240311017994435E-3</v>
      </c>
      <c r="E50" s="58">
        <f>town_population[[#This Row],[Pop Share of State]]/(INDEX(regional_population[Pop Share of State],MATCH(town_population[[#This Row],[Regional Planning Commission]],regional_population[Regional Planning Commission],0)))</f>
        <v>2.0593327562096295E-2</v>
      </c>
    </row>
    <row r="51" spans="1:5" ht="15.6" x14ac:dyDescent="0.3">
      <c r="A51" s="57" t="s">
        <v>75</v>
      </c>
      <c r="B51" s="57" t="s">
        <v>32</v>
      </c>
      <c r="C51" s="57">
        <v>2412</v>
      </c>
      <c r="D51" s="53">
        <f t="shared" si="0"/>
        <v>3.7516273383510572E-3</v>
      </c>
      <c r="E51" s="58">
        <f>town_population[[#This Row],[Pop Share of State]]/(INDEX(regional_population[Pop Share of State],MATCH(town_population[[#This Row],[Regional Planning Commission]],regional_population[Regional Planning Commission],0)))</f>
        <v>4.0154491576213633E-2</v>
      </c>
    </row>
    <row r="52" spans="1:5" ht="15.6" x14ac:dyDescent="0.3">
      <c r="A52" s="57" t="s">
        <v>76</v>
      </c>
      <c r="B52" s="57" t="s">
        <v>25</v>
      </c>
      <c r="C52" s="57">
        <v>17524</v>
      </c>
      <c r="D52" s="53">
        <f t="shared" si="0"/>
        <v>2.7256848041983386E-2</v>
      </c>
      <c r="E52" s="58">
        <f>town_population[[#This Row],[Pop Share of State]]/(INDEX(regional_population[Pop Share of State],MATCH(town_population[[#This Row],[Regional Planning Commission]],regional_population[Regional Planning Commission],0)))</f>
        <v>0.10418921007883755</v>
      </c>
    </row>
    <row r="53" spans="1:5" ht="15.6" x14ac:dyDescent="0.3">
      <c r="A53" s="57" t="s">
        <v>77</v>
      </c>
      <c r="B53" s="57" t="s">
        <v>18</v>
      </c>
      <c r="C53" s="57">
        <v>1141</v>
      </c>
      <c r="D53" s="53">
        <f t="shared" si="0"/>
        <v>1.7747126007705456E-3</v>
      </c>
      <c r="E53" s="58">
        <f>town_population[[#This Row],[Pop Share of State]]/(INDEX(regional_population[Pop Share of State],MATCH(town_population[[#This Row],[Regional Planning Commission]],regional_population[Regional Planning Commission],0)))</f>
        <v>1.7965957580815321E-2</v>
      </c>
    </row>
    <row r="54" spans="1:5" ht="15.6" x14ac:dyDescent="0.3">
      <c r="A54" s="57" t="s">
        <v>78</v>
      </c>
      <c r="B54" s="57" t="s">
        <v>35</v>
      </c>
      <c r="C54" s="57">
        <v>1455</v>
      </c>
      <c r="D54" s="53">
        <f t="shared" si="0"/>
        <v>2.263108531219232E-3</v>
      </c>
      <c r="E54" s="58">
        <f>town_population[[#This Row],[Pop Share of State]]/(INDEX(regional_population[Pop Share of State],MATCH(town_population[[#This Row],[Regional Planning Commission]],regional_population[Regional Planning Commission],0)))</f>
        <v>2.5474473002311086E-2</v>
      </c>
    </row>
    <row r="55" spans="1:5" ht="15.6" x14ac:dyDescent="0.3">
      <c r="A55" s="57" t="s">
        <v>79</v>
      </c>
      <c r="B55" s="57" t="s">
        <v>16</v>
      </c>
      <c r="C55" s="57">
        <v>1207</v>
      </c>
      <c r="D55" s="53">
        <f t="shared" si="0"/>
        <v>1.8773690702279129E-3</v>
      </c>
      <c r="E55" s="58">
        <f>town_population[[#This Row],[Pop Share of State]]/(INDEX(regional_population[Pop Share of State],MATCH(town_population[[#This Row],[Regional Planning Commission]],regional_population[Regional Planning Commission],0)))</f>
        <v>3.2885595182955064E-2</v>
      </c>
    </row>
    <row r="56" spans="1:5" ht="15.6" x14ac:dyDescent="0.3">
      <c r="A56" s="57" t="s">
        <v>80</v>
      </c>
      <c r="B56" s="57" t="s">
        <v>18</v>
      </c>
      <c r="C56" s="57">
        <v>1100</v>
      </c>
      <c r="D56" s="53">
        <f t="shared" si="0"/>
        <v>1.7109411576227873E-3</v>
      </c>
      <c r="E56" s="58">
        <f>town_population[[#This Row],[Pop Share of State]]/(INDEX(regional_population[Pop Share of State],MATCH(town_population[[#This Row],[Regional Planning Commission]],regional_population[Regional Planning Commission],0)))</f>
        <v>1.7320379788691373E-2</v>
      </c>
    </row>
    <row r="57" spans="1:5" ht="15.6" x14ac:dyDescent="0.3">
      <c r="A57" s="57" t="s">
        <v>81</v>
      </c>
      <c r="B57" s="57" t="s">
        <v>18</v>
      </c>
      <c r="C57" s="57">
        <v>1343</v>
      </c>
      <c r="D57" s="53">
        <f t="shared" si="0"/>
        <v>2.0889036133521846E-3</v>
      </c>
      <c r="E57" s="58">
        <f>town_population[[#This Row],[Pop Share of State]]/(INDEX(regional_population[Pop Share of State],MATCH(town_population[[#This Row],[Regional Planning Commission]],regional_population[Regional Planning Commission],0)))</f>
        <v>2.1146609142011372E-2</v>
      </c>
    </row>
    <row r="58" spans="1:5" ht="15.6" x14ac:dyDescent="0.3">
      <c r="A58" s="57" t="s">
        <v>82</v>
      </c>
      <c r="B58" s="57" t="s">
        <v>32</v>
      </c>
      <c r="C58" s="57">
        <v>1284</v>
      </c>
      <c r="D58" s="53">
        <f t="shared" si="0"/>
        <v>1.9971349512615082E-3</v>
      </c>
      <c r="E58" s="58">
        <f>town_population[[#This Row],[Pop Share of State]]/(INDEX(regional_population[Pop Share of State],MATCH(town_population[[#This Row],[Regional Planning Commission]],regional_population[Regional Planning Commission],0)))</f>
        <v>2.1375774122660989E-2</v>
      </c>
    </row>
    <row r="59" spans="1:5" ht="15.6" x14ac:dyDescent="0.3">
      <c r="A59" s="57" t="s">
        <v>83</v>
      </c>
      <c r="B59" s="57" t="s">
        <v>18</v>
      </c>
      <c r="C59" s="57">
        <v>2335</v>
      </c>
      <c r="D59" s="53">
        <f t="shared" si="0"/>
        <v>3.6318614573174622E-3</v>
      </c>
      <c r="E59" s="58">
        <f>town_population[[#This Row],[Pop Share of State]]/(INDEX(regional_population[Pop Share of State],MATCH(town_population[[#This Row],[Regional Planning Commission]],regional_population[Regional Planning Commission],0)))</f>
        <v>3.676644255144941E-2</v>
      </c>
    </row>
    <row r="60" spans="1:5" ht="15.6" x14ac:dyDescent="0.3">
      <c r="A60" s="57" t="s">
        <v>84</v>
      </c>
      <c r="B60" s="57" t="s">
        <v>18</v>
      </c>
      <c r="C60" s="57">
        <v>4579</v>
      </c>
      <c r="D60" s="53">
        <f t="shared" si="0"/>
        <v>7.1221814188679481E-3</v>
      </c>
      <c r="E60" s="58">
        <f>town_population[[#This Row],[Pop Share of State]]/(INDEX(regional_population[Pop Share of State],MATCH(town_population[[#This Row],[Regional Planning Commission]],regional_population[Regional Planning Commission],0)))</f>
        <v>7.2100017320379808E-2</v>
      </c>
    </row>
    <row r="61" spans="1:5" ht="15.6" x14ac:dyDescent="0.3">
      <c r="A61" s="57" t="s">
        <v>85</v>
      </c>
      <c r="B61" s="57" t="s">
        <v>19</v>
      </c>
      <c r="C61" s="57">
        <v>2133</v>
      </c>
      <c r="D61" s="53">
        <f t="shared" si="0"/>
        <v>3.3176704447358228E-3</v>
      </c>
      <c r="E61" s="58">
        <f>town_population[[#This Row],[Pop Share of State]]/(INDEX(regional_population[Pop Share of State],MATCH(town_population[[#This Row],[Regional Planning Commission]],regional_population[Regional Planning Commission],0)))</f>
        <v>6.0361660582392389E-2</v>
      </c>
    </row>
    <row r="62" spans="1:5" ht="15.6" x14ac:dyDescent="0.3">
      <c r="A62" s="57" t="s">
        <v>86</v>
      </c>
      <c r="B62" s="57" t="s">
        <v>29</v>
      </c>
      <c r="C62" s="57">
        <v>1798</v>
      </c>
      <c r="D62" s="53">
        <f t="shared" si="0"/>
        <v>2.7966110921870649E-3</v>
      </c>
      <c r="E62" s="58">
        <f>town_population[[#This Row],[Pop Share of State]]/(INDEX(regional_population[Pop Share of State],MATCH(town_population[[#This Row],[Regional Planning Commission]],regional_population[Regional Planning Commission],0)))</f>
        <v>3.7043141456178666E-2</v>
      </c>
    </row>
    <row r="63" spans="1:5" ht="15.6" x14ac:dyDescent="0.3">
      <c r="A63" s="57" t="s">
        <v>87</v>
      </c>
      <c r="B63" s="57" t="s">
        <v>29</v>
      </c>
      <c r="C63" s="57">
        <v>1865</v>
      </c>
      <c r="D63" s="53">
        <f t="shared" si="0"/>
        <v>2.9008229626968167E-3</v>
      </c>
      <c r="E63" s="58">
        <f>town_population[[#This Row],[Pop Share of State]]/(INDEX(regional_population[Pop Share of State],MATCH(town_population[[#This Row],[Regional Planning Commission]],regional_population[Regional Planning Commission],0)))</f>
        <v>3.8423503234579097E-2</v>
      </c>
    </row>
    <row r="64" spans="1:5" ht="15.6" x14ac:dyDescent="0.3">
      <c r="A64" s="57" t="s">
        <v>88</v>
      </c>
      <c r="B64" s="57" t="s">
        <v>22</v>
      </c>
      <c r="C64" s="57">
        <v>1413</v>
      </c>
      <c r="D64" s="53">
        <f t="shared" si="0"/>
        <v>2.1977816870190894E-3</v>
      </c>
      <c r="E64" s="58">
        <f>town_population[[#This Row],[Pop Share of State]]/(INDEX(regional_population[Pop Share of State],MATCH(town_population[[#This Row],[Regional Planning Commission]],regional_population[Regional Planning Commission],0)))</f>
        <v>2.1604843888566098E-2</v>
      </c>
    </row>
    <row r="65" spans="1:5" ht="15.6" x14ac:dyDescent="0.3">
      <c r="A65" s="57" t="s">
        <v>89</v>
      </c>
      <c r="B65" s="57" t="s">
        <v>18</v>
      </c>
      <c r="C65" s="57">
        <v>270</v>
      </c>
      <c r="D65" s="53">
        <f t="shared" si="0"/>
        <v>4.1995828414377503E-4</v>
      </c>
      <c r="E65" s="58">
        <f>town_population[[#This Row],[Pop Share of State]]/(INDEX(regional_population[Pop Share of State],MATCH(town_population[[#This Row],[Regional Planning Commission]],regional_population[Regional Planning Commission],0)))</f>
        <v>4.2513659481333366E-3</v>
      </c>
    </row>
    <row r="66" spans="1:5" ht="15.6" x14ac:dyDescent="0.3">
      <c r="A66" s="57" t="s">
        <v>90</v>
      </c>
      <c r="B66" s="57" t="s">
        <v>22</v>
      </c>
      <c r="C66" s="57">
        <v>2598</v>
      </c>
      <c r="D66" s="53">
        <f t="shared" ref="D66:D129" si="1">C66/SUM($C$2:$C$257)</f>
        <v>4.0409319340945467E-3</v>
      </c>
      <c r="E66" s="58">
        <f>town_population[[#This Row],[Pop Share of State]]/(INDEX(regional_population[Pop Share of State],MATCH(town_population[[#This Row],[Regional Planning Commission]],regional_population[Regional Planning Commission],0)))</f>
        <v>3.972355585456102E-2</v>
      </c>
    </row>
    <row r="67" spans="1:5" ht="15.6" x14ac:dyDescent="0.3">
      <c r="A67" s="57" t="s">
        <v>91</v>
      </c>
      <c r="B67" s="57" t="s">
        <v>27</v>
      </c>
      <c r="C67" s="57">
        <v>1338</v>
      </c>
      <c r="D67" s="53">
        <f t="shared" si="1"/>
        <v>2.081126608090263E-3</v>
      </c>
      <c r="E67" s="58">
        <f>town_population[[#This Row],[Pop Share of State]]/(INDEX(regional_population[Pop Share of State],MATCH(town_population[[#This Row],[Regional Planning Commission]],regional_population[Regional Planning Commission],0)))</f>
        <v>5.157063017922528E-2</v>
      </c>
    </row>
    <row r="68" spans="1:5" ht="15.6" x14ac:dyDescent="0.3">
      <c r="A68" s="57" t="s">
        <v>92</v>
      </c>
      <c r="B68" s="57" t="s">
        <v>27</v>
      </c>
      <c r="C68" s="57">
        <v>886</v>
      </c>
      <c r="D68" s="53">
        <f t="shared" si="1"/>
        <v>1.3780853324125359E-3</v>
      </c>
      <c r="E68" s="58">
        <f>town_population[[#This Row],[Pop Share of State]]/(INDEX(regional_population[Pop Share of State],MATCH(town_population[[#This Row],[Regional Planning Commission]],regional_population[Regional Planning Commission],0)))</f>
        <v>3.4149161688186547E-2</v>
      </c>
    </row>
    <row r="69" spans="1:5" ht="15.6" x14ac:dyDescent="0.3">
      <c r="A69" s="57" t="s">
        <v>93</v>
      </c>
      <c r="B69" s="57" t="s">
        <v>21</v>
      </c>
      <c r="C69" s="57">
        <v>2810</v>
      </c>
      <c r="D69" s="53">
        <f t="shared" si="1"/>
        <v>4.3706769572000289E-3</v>
      </c>
      <c r="E69" s="58">
        <f>town_population[[#This Row],[Pop Share of State]]/(INDEX(regional_population[Pop Share of State],MATCH(town_population[[#This Row],[Regional Planning Commission]],regional_population[Regional Planning Commission],0)))</f>
        <v>4.9083826791734363E-2</v>
      </c>
    </row>
    <row r="70" spans="1:5" ht="15.6" x14ac:dyDescent="0.3">
      <c r="A70" s="57" t="s">
        <v>94</v>
      </c>
      <c r="B70" s="57" t="s">
        <v>25</v>
      </c>
      <c r="C70" s="57">
        <v>11504</v>
      </c>
      <c r="D70" s="53">
        <f t="shared" si="1"/>
        <v>1.7893333706629586E-2</v>
      </c>
      <c r="E70" s="58">
        <f>town_population[[#This Row],[Pop Share of State]]/(INDEX(regional_population[Pop Share of State],MATCH(town_population[[#This Row],[Regional Planning Commission]],regional_population[Regional Planning Commission],0)))</f>
        <v>6.8397207986016159E-2</v>
      </c>
    </row>
    <row r="71" spans="1:5" ht="15.6" x14ac:dyDescent="0.3">
      <c r="A71" s="57" t="s">
        <v>95</v>
      </c>
      <c r="B71" s="57" t="s">
        <v>25</v>
      </c>
      <c r="C71" s="57">
        <v>10590</v>
      </c>
      <c r="D71" s="53">
        <f t="shared" si="1"/>
        <v>1.6471697144750289E-2</v>
      </c>
      <c r="E71" s="58">
        <f>town_population[[#This Row],[Pop Share of State]]/(INDEX(regional_population[Pop Share of State],MATCH(town_population[[#This Row],[Regional Planning Commission]],regional_population[Regional Planning Commission],0)))</f>
        <v>6.2963007003817031E-2</v>
      </c>
    </row>
    <row r="72" spans="1:5" ht="15.6" x14ac:dyDescent="0.3">
      <c r="A72" s="57" t="s">
        <v>96</v>
      </c>
      <c r="B72" s="57" t="s">
        <v>32</v>
      </c>
      <c r="C72" s="57">
        <v>2736</v>
      </c>
      <c r="D72" s="53">
        <f t="shared" si="1"/>
        <v>4.2555772793235868E-3</v>
      </c>
      <c r="E72" s="58">
        <f>town_population[[#This Row],[Pop Share of State]]/(INDEX(regional_population[Pop Share of State],MATCH(town_population[[#This Row],[Regional Planning Commission]],regional_population[Regional Planning Commission],0)))</f>
        <v>4.5548378504361726E-2</v>
      </c>
    </row>
    <row r="73" spans="1:5" ht="15.6" x14ac:dyDescent="0.3">
      <c r="A73" s="57" t="s">
        <v>97</v>
      </c>
      <c r="B73" s="57" t="s">
        <v>21</v>
      </c>
      <c r="C73" s="57">
        <v>5014</v>
      </c>
      <c r="D73" s="53">
        <f t="shared" si="1"/>
        <v>7.7987808766551408E-3</v>
      </c>
      <c r="E73" s="58">
        <f>town_population[[#This Row],[Pop Share of State]]/(INDEX(regional_population[Pop Share of State],MATCH(town_population[[#This Row],[Regional Planning Commission]],regional_population[Regional Planning Commission],0)))</f>
        <v>8.7582315848311776E-2</v>
      </c>
    </row>
    <row r="74" spans="1:5" ht="15.6" x14ac:dyDescent="0.3">
      <c r="A74" s="57" t="s">
        <v>98</v>
      </c>
      <c r="B74" s="57" t="s">
        <v>21</v>
      </c>
      <c r="C74" s="57">
        <v>2044</v>
      </c>
      <c r="D74" s="53">
        <f t="shared" si="1"/>
        <v>3.1792397510736156E-3</v>
      </c>
      <c r="E74" s="58">
        <f>town_population[[#This Row],[Pop Share of State]]/(INDEX(regional_population[Pop Share of State],MATCH(town_population[[#This Row],[Regional Planning Commission]],regional_population[Regional Planning Commission],0)))</f>
        <v>3.5703680413631686E-2</v>
      </c>
    </row>
    <row r="75" spans="1:5" ht="15.6" x14ac:dyDescent="0.3">
      <c r="A75" s="57" t="s">
        <v>99</v>
      </c>
      <c r="B75" s="57" t="s">
        <v>35</v>
      </c>
      <c r="C75" s="57">
        <v>988</v>
      </c>
      <c r="D75" s="53">
        <f t="shared" si="1"/>
        <v>1.5367362397557399E-3</v>
      </c>
      <c r="E75" s="58">
        <f>town_population[[#This Row],[Pop Share of State]]/(INDEX(regional_population[Pop Share of State],MATCH(town_population[[#This Row],[Regional Planning Commission]],regional_population[Regional Planning Commission],0)))</f>
        <v>1.7298130121156947E-2</v>
      </c>
    </row>
    <row r="76" spans="1:5" ht="15.6" x14ac:dyDescent="0.3">
      <c r="A76" s="57" t="s">
        <v>100</v>
      </c>
      <c r="B76" s="57" t="s">
        <v>22</v>
      </c>
      <c r="C76" s="57">
        <v>1364</v>
      </c>
      <c r="D76" s="53">
        <f t="shared" si="1"/>
        <v>2.1215670354522561E-3</v>
      </c>
      <c r="E76" s="58">
        <f>town_population[[#This Row],[Pop Share of State]]/(INDEX(regional_population[Pop Share of State],MATCH(town_population[[#This Row],[Regional Planning Commission]],regional_population[Regional Planning Commission],0)))</f>
        <v>2.0855631326259134E-2</v>
      </c>
    </row>
    <row r="77" spans="1:5" ht="15.6" x14ac:dyDescent="0.3">
      <c r="A77" s="57" t="s">
        <v>101</v>
      </c>
      <c r="B77" s="57" t="s">
        <v>18</v>
      </c>
      <c r="C77" s="57">
        <v>16</v>
      </c>
      <c r="D77" s="53">
        <f t="shared" si="1"/>
        <v>2.4886416838149632E-5</v>
      </c>
      <c r="E77" s="58">
        <f>town_population[[#This Row],[Pop Share of State]]/(INDEX(regional_population[Pop Share of State],MATCH(town_population[[#This Row],[Regional Planning Commission]],regional_population[Regional Planning Commission],0)))</f>
        <v>2.5193279692641994E-4</v>
      </c>
    </row>
    <row r="78" spans="1:5" ht="15.6" x14ac:dyDescent="0.3">
      <c r="A78" s="57" t="s">
        <v>102</v>
      </c>
      <c r="B78" s="57" t="s">
        <v>16</v>
      </c>
      <c r="C78" s="57">
        <v>2646</v>
      </c>
      <c r="D78" s="53">
        <f t="shared" si="1"/>
        <v>4.1155911846089957E-3</v>
      </c>
      <c r="E78" s="58">
        <f>town_population[[#This Row],[Pop Share of State]]/(INDEX(regional_population[Pop Share of State],MATCH(town_population[[#This Row],[Regional Planning Commission]],regional_population[Regional Planning Commission],0)))</f>
        <v>7.2092199547720878E-2</v>
      </c>
    </row>
    <row r="79" spans="1:5" ht="15.6" x14ac:dyDescent="0.3">
      <c r="A79" s="57" t="s">
        <v>103</v>
      </c>
      <c r="B79" s="57" t="s">
        <v>21</v>
      </c>
      <c r="C79" s="57">
        <v>1346</v>
      </c>
      <c r="D79" s="53">
        <f t="shared" si="1"/>
        <v>2.093569816509338E-3</v>
      </c>
      <c r="E79" s="58">
        <f>town_population[[#This Row],[Pop Share of State]]/(INDEX(regional_population[Pop Share of State],MATCH(town_population[[#This Row],[Regional Planning Commission]],regional_population[Regional Planning Commission],0)))</f>
        <v>2.3511327708780946E-2</v>
      </c>
    </row>
    <row r="80" spans="1:5" ht="15.6" x14ac:dyDescent="0.3">
      <c r="A80" s="57" t="s">
        <v>104</v>
      </c>
      <c r="B80" s="57" t="s">
        <v>21</v>
      </c>
      <c r="C80" s="57">
        <v>1363</v>
      </c>
      <c r="D80" s="53">
        <f t="shared" si="1"/>
        <v>2.1200116343998718E-3</v>
      </c>
      <c r="E80" s="58">
        <f>town_population[[#This Row],[Pop Share of State]]/(INDEX(regional_population[Pop Share of State],MATCH(town_population[[#This Row],[Regional Planning Commission]],regional_population[Regional Planning Commission],0)))</f>
        <v>2.3808276127093929E-2</v>
      </c>
    </row>
    <row r="81" spans="1:5" ht="15.6" x14ac:dyDescent="0.3">
      <c r="A81" s="57" t="s">
        <v>105</v>
      </c>
      <c r="B81" s="57" t="s">
        <v>21</v>
      </c>
      <c r="C81" s="57">
        <v>4845</v>
      </c>
      <c r="D81" s="53">
        <f t="shared" si="1"/>
        <v>7.535918098802186E-3</v>
      </c>
      <c r="E81" s="58">
        <f>town_population[[#This Row],[Pop Share of State]]/(INDEX(regional_population[Pop Share of State],MATCH(town_population[[#This Row],[Regional Planning Commission]],regional_population[Regional Planning Commission],0)))</f>
        <v>8.4630299219200358E-2</v>
      </c>
    </row>
    <row r="82" spans="1:5" ht="15.6" x14ac:dyDescent="0.3">
      <c r="A82" s="57" t="s">
        <v>106</v>
      </c>
      <c r="B82" s="57" t="s">
        <v>19</v>
      </c>
      <c r="C82" s="57">
        <v>9</v>
      </c>
      <c r="D82" s="53">
        <f t="shared" si="1"/>
        <v>1.3998609471459168E-5</v>
      </c>
      <c r="E82" s="58">
        <f>town_population[[#This Row],[Pop Share of State]]/(INDEX(regional_population[Pop Share of State],MATCH(town_population[[#This Row],[Regional Planning Commission]],regional_population[Regional Planning Commission],0)))</f>
        <v>2.5469055098055861E-4</v>
      </c>
    </row>
    <row r="83" spans="1:5" ht="15.6" x14ac:dyDescent="0.3">
      <c r="A83" s="57" t="s">
        <v>107</v>
      </c>
      <c r="B83" s="57" t="s">
        <v>18</v>
      </c>
      <c r="C83" s="57">
        <v>1114</v>
      </c>
      <c r="D83" s="53">
        <f t="shared" si="1"/>
        <v>1.7327167723561682E-3</v>
      </c>
      <c r="E83" s="58">
        <f>town_population[[#This Row],[Pop Share of State]]/(INDEX(regional_population[Pop Share of State],MATCH(town_population[[#This Row],[Regional Planning Commission]],regional_population[Regional Planning Commission],0)))</f>
        <v>1.7540820986001987E-2</v>
      </c>
    </row>
    <row r="84" spans="1:5" ht="15.6" x14ac:dyDescent="0.3">
      <c r="A84" s="57" t="s">
        <v>108</v>
      </c>
      <c r="B84" s="57" t="s">
        <v>16</v>
      </c>
      <c r="C84" s="57">
        <v>172</v>
      </c>
      <c r="D84" s="53">
        <f t="shared" si="1"/>
        <v>2.6752898101010855E-4</v>
      </c>
      <c r="E84" s="58">
        <f>town_population[[#This Row],[Pop Share of State]]/(INDEX(regional_population[Pop Share of State],MATCH(town_population[[#This Row],[Regional Planning Commission]],regional_population[Regional Planning Commission],0)))</f>
        <v>4.6862654278941769E-3</v>
      </c>
    </row>
    <row r="85" spans="1:5" ht="15.6" x14ac:dyDescent="0.3">
      <c r="A85" s="57" t="s">
        <v>109</v>
      </c>
      <c r="B85" s="57" t="s">
        <v>29</v>
      </c>
      <c r="C85" s="57">
        <v>645</v>
      </c>
      <c r="D85" s="53">
        <f t="shared" si="1"/>
        <v>1.003233678787907E-3</v>
      </c>
      <c r="E85" s="58">
        <f>town_population[[#This Row],[Pop Share of State]]/(INDEX(regional_population[Pop Share of State],MATCH(town_population[[#This Row],[Regional Planning Commission]],regional_population[Regional Planning Commission],0)))</f>
        <v>1.3288557418929498E-2</v>
      </c>
    </row>
    <row r="86" spans="1:5" ht="15.6" x14ac:dyDescent="0.3">
      <c r="A86" s="57" t="s">
        <v>110</v>
      </c>
      <c r="B86" s="57" t="s">
        <v>18</v>
      </c>
      <c r="C86" s="57">
        <v>81</v>
      </c>
      <c r="D86" s="53">
        <f t="shared" si="1"/>
        <v>1.2598748524313253E-4</v>
      </c>
      <c r="E86" s="58">
        <f>town_population[[#This Row],[Pop Share of State]]/(INDEX(regional_population[Pop Share of State],MATCH(town_population[[#This Row],[Regional Planning Commission]],regional_population[Regional Planning Commission],0)))</f>
        <v>1.2754097844400009E-3</v>
      </c>
    </row>
    <row r="87" spans="1:5" ht="15.6" x14ac:dyDescent="0.3">
      <c r="A87" s="57" t="s">
        <v>111</v>
      </c>
      <c r="B87" s="57" t="s">
        <v>21</v>
      </c>
      <c r="C87" s="57">
        <v>2086</v>
      </c>
      <c r="D87" s="53">
        <f t="shared" si="1"/>
        <v>3.2445665952737582E-3</v>
      </c>
      <c r="E87" s="58">
        <f>town_population[[#This Row],[Pop Share of State]]/(INDEX(regional_population[Pop Share of State],MATCH(town_population[[#This Row],[Regional Planning Commission]],regional_population[Regional Planning Commission],0)))</f>
        <v>3.6437317682404935E-2</v>
      </c>
    </row>
    <row r="88" spans="1:5" ht="15.6" x14ac:dyDescent="0.3">
      <c r="A88" s="57" t="s">
        <v>112</v>
      </c>
      <c r="B88" s="57" t="s">
        <v>35</v>
      </c>
      <c r="C88" s="57">
        <v>301</v>
      </c>
      <c r="D88" s="53">
        <f t="shared" si="1"/>
        <v>4.6817571676768994E-4</v>
      </c>
      <c r="E88" s="58">
        <f>town_population[[#This Row],[Pop Share of State]]/(INDEX(regional_population[Pop Share of State],MATCH(town_population[[#This Row],[Regional Planning Commission]],regional_population[Regional Planning Commission],0)))</f>
        <v>5.2699768891378953E-3</v>
      </c>
    </row>
    <row r="89" spans="1:5" ht="15.6" x14ac:dyDescent="0.3">
      <c r="A89" s="57" t="s">
        <v>113</v>
      </c>
      <c r="B89" s="57" t="s">
        <v>18</v>
      </c>
      <c r="C89" s="57">
        <v>811</v>
      </c>
      <c r="D89" s="53">
        <f t="shared" si="1"/>
        <v>1.2614302534837095E-3</v>
      </c>
      <c r="E89" s="58">
        <f>town_population[[#This Row],[Pop Share of State]]/(INDEX(regional_population[Pop Share of State],MATCH(town_population[[#This Row],[Regional Planning Commission]],regional_population[Regional Planning Commission],0)))</f>
        <v>1.276984364420791E-2</v>
      </c>
    </row>
    <row r="90" spans="1:5" ht="15.6" x14ac:dyDescent="0.3">
      <c r="A90" s="57" t="s">
        <v>114</v>
      </c>
      <c r="B90" s="57" t="s">
        <v>18</v>
      </c>
      <c r="C90" s="57">
        <v>984</v>
      </c>
      <c r="D90" s="53">
        <f t="shared" si="1"/>
        <v>1.5305146355462024E-3</v>
      </c>
      <c r="E90" s="58">
        <f>town_population[[#This Row],[Pop Share of State]]/(INDEX(regional_population[Pop Share of State],MATCH(town_population[[#This Row],[Regional Planning Commission]],regional_population[Regional Planning Commission],0)))</f>
        <v>1.5493867010974827E-2</v>
      </c>
    </row>
    <row r="91" spans="1:5" ht="15.6" x14ac:dyDescent="0.3">
      <c r="A91" s="57" t="s">
        <v>115</v>
      </c>
      <c r="B91" s="57" t="s">
        <v>18</v>
      </c>
      <c r="C91" s="57">
        <v>262</v>
      </c>
      <c r="D91" s="53">
        <f t="shared" si="1"/>
        <v>4.0751507572470022E-4</v>
      </c>
      <c r="E91" s="58">
        <f>town_population[[#This Row],[Pop Share of State]]/(INDEX(regional_population[Pop Share of State],MATCH(town_population[[#This Row],[Regional Planning Commission]],regional_population[Regional Planning Commission],0)))</f>
        <v>4.1253995496701263E-3</v>
      </c>
    </row>
    <row r="92" spans="1:5" ht="15.6" x14ac:dyDescent="0.3">
      <c r="A92" s="57" t="s">
        <v>116</v>
      </c>
      <c r="B92" s="57" t="s">
        <v>29</v>
      </c>
      <c r="C92" s="57">
        <v>2120</v>
      </c>
      <c r="D92" s="53">
        <f t="shared" si="1"/>
        <v>3.2974502310548263E-3</v>
      </c>
      <c r="E92" s="58">
        <f>town_population[[#This Row],[Pop Share of State]]/(INDEX(regional_population[Pop Share of State],MATCH(town_population[[#This Row],[Regional Planning Commission]],regional_population[Regional Planning Commission],0)))</f>
        <v>4.3677118958341921E-2</v>
      </c>
    </row>
    <row r="93" spans="1:5" ht="15.6" x14ac:dyDescent="0.3">
      <c r="A93" s="57" t="s">
        <v>117</v>
      </c>
      <c r="B93" s="57" t="s">
        <v>29</v>
      </c>
      <c r="C93" s="57">
        <v>771</v>
      </c>
      <c r="D93" s="53">
        <f t="shared" si="1"/>
        <v>1.1992142113883353E-3</v>
      </c>
      <c r="E93" s="58">
        <f>town_population[[#This Row],[Pop Share of State]]/(INDEX(regional_population[Pop Share of State],MATCH(town_population[[#This Row],[Regional Planning Commission]],regional_population[Regional Planning Commission],0)))</f>
        <v>1.5884461658906422E-2</v>
      </c>
    </row>
    <row r="94" spans="1:5" ht="15.6" x14ac:dyDescent="0.3">
      <c r="A94" s="57" t="s">
        <v>118</v>
      </c>
      <c r="B94" s="57" t="s">
        <v>35</v>
      </c>
      <c r="C94" s="57">
        <v>359</v>
      </c>
      <c r="D94" s="53">
        <f t="shared" si="1"/>
        <v>5.5838897780598239E-4</v>
      </c>
      <c r="E94" s="58">
        <f>town_population[[#This Row],[Pop Share of State]]/(INDEX(regional_population[Pop Share of State],MATCH(town_population[[#This Row],[Regional Planning Commission]],regional_population[Regional Planning Commission],0)))</f>
        <v>6.2854541634568255E-3</v>
      </c>
    </row>
    <row r="95" spans="1:5" ht="15.6" x14ac:dyDescent="0.3">
      <c r="A95" s="57" t="s">
        <v>119</v>
      </c>
      <c r="B95" s="57" t="s">
        <v>18</v>
      </c>
      <c r="C95" s="57">
        <v>2920</v>
      </c>
      <c r="D95" s="53">
        <f t="shared" si="1"/>
        <v>4.5417710729623081E-3</v>
      </c>
      <c r="E95" s="58">
        <f>town_population[[#This Row],[Pop Share of State]]/(INDEX(regional_population[Pop Share of State],MATCH(town_population[[#This Row],[Regional Planning Commission]],regional_population[Regional Planning Commission],0)))</f>
        <v>4.5977735439071639E-2</v>
      </c>
    </row>
    <row r="96" spans="1:5" ht="15.6" x14ac:dyDescent="0.3">
      <c r="A96" s="57" t="s">
        <v>120</v>
      </c>
      <c r="B96" s="57" t="s">
        <v>35</v>
      </c>
      <c r="C96" s="57">
        <v>10686</v>
      </c>
      <c r="D96" s="53">
        <f t="shared" si="1"/>
        <v>1.6621015645779186E-2</v>
      </c>
      <c r="E96" s="58">
        <f>town_population[[#This Row],[Pop Share of State]]/(INDEX(regional_population[Pop Share of State],MATCH(town_population[[#This Row],[Regional Planning Commission]],regional_population[Regional Planning Commission],0)))</f>
        <v>0.18709293367882907</v>
      </c>
    </row>
    <row r="97" spans="1:5" ht="15.6" x14ac:dyDescent="0.3">
      <c r="A97" s="57" t="s">
        <v>121</v>
      </c>
      <c r="B97" s="57" t="s">
        <v>35</v>
      </c>
      <c r="C97" s="57">
        <v>3446</v>
      </c>
      <c r="D97" s="53">
        <f t="shared" si="1"/>
        <v>5.359912026516477E-3</v>
      </c>
      <c r="E97" s="58">
        <f>town_population[[#This Row],[Pop Share of State]]/(INDEX(regional_population[Pop Share of State],MATCH(town_population[[#This Row],[Regional Planning Commission]],regional_population[Regional Planning Commission],0)))</f>
        <v>6.0333356677638492E-2</v>
      </c>
    </row>
    <row r="98" spans="1:5" ht="15.6" x14ac:dyDescent="0.3">
      <c r="A98" s="57" t="s">
        <v>122</v>
      </c>
      <c r="B98" s="57" t="s">
        <v>21</v>
      </c>
      <c r="C98" s="57">
        <v>3472</v>
      </c>
      <c r="D98" s="53">
        <f t="shared" si="1"/>
        <v>5.4003524538784702E-3</v>
      </c>
      <c r="E98" s="58">
        <f>town_population[[#This Row],[Pop Share of State]]/(INDEX(regional_population[Pop Share of State],MATCH(town_population[[#This Row],[Regional Planning Commission]],regional_population[Regional Planning Commission],0)))</f>
        <v>6.0647347551922318E-2</v>
      </c>
    </row>
    <row r="99" spans="1:5" ht="15.6" x14ac:dyDescent="0.3">
      <c r="A99" s="57" t="s">
        <v>123</v>
      </c>
      <c r="B99" s="57" t="s">
        <v>25</v>
      </c>
      <c r="C99" s="57">
        <v>4698</v>
      </c>
      <c r="D99" s="53">
        <f t="shared" si="1"/>
        <v>7.3072741441016862E-3</v>
      </c>
      <c r="E99" s="58">
        <f>town_population[[#This Row],[Pop Share of State]]/(INDEX(regional_population[Pop Share of State],MATCH(town_population[[#This Row],[Regional Planning Commission]],regional_population[Regional Planning Commission],0)))</f>
        <v>2.7932030869115429E-2</v>
      </c>
    </row>
    <row r="100" spans="1:5" ht="15.6" x14ac:dyDescent="0.3">
      <c r="A100" s="57" t="s">
        <v>124</v>
      </c>
      <c r="B100" s="57" t="s">
        <v>18</v>
      </c>
      <c r="C100" s="57">
        <v>632</v>
      </c>
      <c r="D100" s="53">
        <f t="shared" si="1"/>
        <v>9.8301346510691048E-4</v>
      </c>
      <c r="E100" s="58">
        <f>town_population[[#This Row],[Pop Share of State]]/(INDEX(regional_population[Pop Share of State],MATCH(town_population[[#This Row],[Regional Planning Commission]],regional_population[Regional Planning Commission],0)))</f>
        <v>9.951345478593587E-3</v>
      </c>
    </row>
    <row r="101" spans="1:5" ht="15.6" x14ac:dyDescent="0.3">
      <c r="A101" s="57" t="s">
        <v>125</v>
      </c>
      <c r="B101" s="57" t="s">
        <v>32</v>
      </c>
      <c r="C101" s="57">
        <v>735</v>
      </c>
      <c r="D101" s="53">
        <f t="shared" si="1"/>
        <v>1.1432197735024988E-3</v>
      </c>
      <c r="E101" s="58">
        <f>town_population[[#This Row],[Pop Share of State]]/(INDEX(regional_population[Pop Share of State],MATCH(town_population[[#This Row],[Regional Planning Commission]],regional_population[Regional Planning Commission],0)))</f>
        <v>1.2236132383298931E-2</v>
      </c>
    </row>
    <row r="102" spans="1:5" ht="15.6" x14ac:dyDescent="0.3">
      <c r="A102" s="57" t="s">
        <v>126</v>
      </c>
      <c r="B102" s="57" t="s">
        <v>25</v>
      </c>
      <c r="C102" s="57">
        <v>1934</v>
      </c>
      <c r="D102" s="53">
        <f t="shared" si="1"/>
        <v>3.0081456353113368E-3</v>
      </c>
      <c r="E102" s="58">
        <f>town_population[[#This Row],[Pop Share of State]]/(INDEX(regional_population[Pop Share of State],MATCH(town_population[[#This Row],[Regional Planning Commission]],regional_population[Regional Planning Commission],0)))</f>
        <v>1.1498626585966207E-2</v>
      </c>
    </row>
    <row r="103" spans="1:5" ht="15.6" x14ac:dyDescent="0.3">
      <c r="A103" s="57" t="s">
        <v>127</v>
      </c>
      <c r="B103" s="57" t="s">
        <v>27</v>
      </c>
      <c r="C103" s="57">
        <v>3020</v>
      </c>
      <c r="D103" s="53">
        <f t="shared" si="1"/>
        <v>4.6973111782007432E-3</v>
      </c>
      <c r="E103" s="58">
        <f>town_population[[#This Row],[Pop Share of State]]/(INDEX(regional_population[Pop Share of State],MATCH(town_population[[#This Row],[Regional Planning Commission]],regional_population[Regional Planning Commission],0)))</f>
        <v>0.11640007708614376</v>
      </c>
    </row>
    <row r="104" spans="1:5" ht="15.6" x14ac:dyDescent="0.3">
      <c r="A104" s="57" t="s">
        <v>128</v>
      </c>
      <c r="B104" s="57" t="s">
        <v>32</v>
      </c>
      <c r="C104" s="57">
        <v>368</v>
      </c>
      <c r="D104" s="53">
        <f t="shared" si="1"/>
        <v>5.7238758727744157E-4</v>
      </c>
      <c r="E104" s="58">
        <f>town_population[[#This Row],[Pop Share of State]]/(INDEX(regional_population[Pop Share of State],MATCH(town_population[[#This Row],[Regional Planning Commission]],regional_population[Regional Planning Commission],0)))</f>
        <v>6.1263900912299409E-3</v>
      </c>
    </row>
    <row r="105" spans="1:5" ht="15.6" x14ac:dyDescent="0.3">
      <c r="A105" s="57" t="s">
        <v>129</v>
      </c>
      <c r="B105" s="57" t="s">
        <v>18</v>
      </c>
      <c r="C105" s="57">
        <v>1233</v>
      </c>
      <c r="D105" s="53">
        <f t="shared" si="1"/>
        <v>1.917809497589906E-3</v>
      </c>
      <c r="E105" s="58">
        <f>town_population[[#This Row],[Pop Share of State]]/(INDEX(regional_population[Pop Share of State],MATCH(town_population[[#This Row],[Regional Planning Commission]],regional_population[Regional Planning Commission],0)))</f>
        <v>1.9414571163142234E-2</v>
      </c>
    </row>
    <row r="106" spans="1:5" ht="15.6" x14ac:dyDescent="0.3">
      <c r="A106" s="57" t="s">
        <v>130</v>
      </c>
      <c r="B106" s="57" t="s">
        <v>21</v>
      </c>
      <c r="C106" s="57">
        <v>488</v>
      </c>
      <c r="D106" s="53">
        <f t="shared" si="1"/>
        <v>7.5903571356356384E-4</v>
      </c>
      <c r="E106" s="58">
        <f>town_population[[#This Row],[Pop Share of State]]/(INDEX(regional_population[Pop Share of State],MATCH(town_population[[#This Row],[Regional Planning Commission]],regional_population[Regional Planning Commission],0)))</f>
        <v>8.5241663609844729E-3</v>
      </c>
    </row>
    <row r="107" spans="1:5" ht="15.6" x14ac:dyDescent="0.3">
      <c r="A107" s="57" t="s">
        <v>131</v>
      </c>
      <c r="B107" s="57" t="s">
        <v>29</v>
      </c>
      <c r="C107" s="57">
        <v>1005</v>
      </c>
      <c r="D107" s="53">
        <f t="shared" si="1"/>
        <v>1.5631780576462737E-3</v>
      </c>
      <c r="E107" s="58">
        <f>town_population[[#This Row],[Pop Share of State]]/(INDEX(regional_population[Pop Share of State],MATCH(town_population[[#This Row],[Regional Planning Commission]],regional_population[Regional Planning Commission],0)))</f>
        <v>2.0705426676006427E-2</v>
      </c>
    </row>
    <row r="108" spans="1:5" ht="15.6" x14ac:dyDescent="0.3">
      <c r="A108" s="57" t="s">
        <v>132</v>
      </c>
      <c r="B108" s="57" t="s">
        <v>18</v>
      </c>
      <c r="C108" s="57">
        <v>551</v>
      </c>
      <c r="D108" s="53">
        <f t="shared" si="1"/>
        <v>8.5702597986377798E-4</v>
      </c>
      <c r="E108" s="58">
        <f>town_population[[#This Row],[Pop Share of State]]/(INDEX(regional_population[Pop Share of State],MATCH(town_population[[#This Row],[Regional Planning Commission]],regional_population[Regional Planning Commission],0)))</f>
        <v>8.6759356941535862E-3</v>
      </c>
    </row>
    <row r="109" spans="1:5" ht="15.6" x14ac:dyDescent="0.3">
      <c r="A109" s="57" t="s">
        <v>133</v>
      </c>
      <c r="B109" s="57" t="s">
        <v>25</v>
      </c>
      <c r="C109" s="57">
        <v>5104</v>
      </c>
      <c r="D109" s="53">
        <f t="shared" si="1"/>
        <v>7.9387669713697328E-3</v>
      </c>
      <c r="E109" s="58">
        <f>town_population[[#This Row],[Pop Share of State]]/(INDEX(regional_population[Pop Share of State],MATCH(town_population[[#This Row],[Regional Planning Commission]],regional_population[Regional Planning Commission],0)))</f>
        <v>3.0345910080026638E-2</v>
      </c>
    </row>
    <row r="110" spans="1:5" ht="15.6" x14ac:dyDescent="0.3">
      <c r="A110" s="57" t="s">
        <v>134</v>
      </c>
      <c r="B110" s="57" t="s">
        <v>27</v>
      </c>
      <c r="C110" s="57">
        <v>3491</v>
      </c>
      <c r="D110" s="53">
        <f t="shared" si="1"/>
        <v>5.429905073873773E-3</v>
      </c>
      <c r="E110" s="58">
        <f>town_population[[#This Row],[Pop Share of State]]/(INDEX(regional_population[Pop Share of State],MATCH(town_population[[#This Row],[Regional Planning Commission]],regional_population[Regional Planning Commission],0)))</f>
        <v>0.13455386394295624</v>
      </c>
    </row>
    <row r="111" spans="1:5" ht="15.6" x14ac:dyDescent="0.3">
      <c r="A111" s="57" t="s">
        <v>135</v>
      </c>
      <c r="B111" s="57" t="s">
        <v>32</v>
      </c>
      <c r="C111" s="57">
        <v>1407</v>
      </c>
      <c r="D111" s="53">
        <f t="shared" si="1"/>
        <v>2.1884492807047835E-3</v>
      </c>
      <c r="E111" s="58">
        <f>town_population[[#This Row],[Pop Share of State]]/(INDEX(regional_population[Pop Share of State],MATCH(town_population[[#This Row],[Regional Planning Commission]],regional_population[Regional Planning Commission],0)))</f>
        <v>2.3423453419457955E-2</v>
      </c>
    </row>
    <row r="112" spans="1:5" ht="15.6" x14ac:dyDescent="0.3">
      <c r="A112" s="57" t="s">
        <v>136</v>
      </c>
      <c r="B112" s="57" t="s">
        <v>18</v>
      </c>
      <c r="C112" s="57">
        <v>575</v>
      </c>
      <c r="D112" s="53">
        <f t="shared" si="1"/>
        <v>8.9435560512100246E-4</v>
      </c>
      <c r="E112" s="58">
        <f>town_population[[#This Row],[Pop Share of State]]/(INDEX(regional_population[Pop Share of State],MATCH(town_population[[#This Row],[Regional Planning Commission]],regional_population[Regional Planning Commission],0)))</f>
        <v>9.0538348895432171E-3</v>
      </c>
    </row>
    <row r="113" spans="1:5" ht="15.6" x14ac:dyDescent="0.3">
      <c r="A113" s="57" t="s">
        <v>137</v>
      </c>
      <c r="B113" s="57" t="s">
        <v>19</v>
      </c>
      <c r="C113" s="57">
        <v>177</v>
      </c>
      <c r="D113" s="53">
        <f t="shared" si="1"/>
        <v>2.7530598627203029E-4</v>
      </c>
      <c r="E113" s="58">
        <f>town_population[[#This Row],[Pop Share of State]]/(INDEX(regional_population[Pop Share of State],MATCH(town_population[[#This Row],[Regional Planning Commission]],regional_population[Regional Planning Commission],0)))</f>
        <v>5.0089141692843189E-3</v>
      </c>
    </row>
    <row r="114" spans="1:5" ht="15.6" x14ac:dyDescent="0.3">
      <c r="A114" s="57" t="s">
        <v>138</v>
      </c>
      <c r="B114" s="57" t="s">
        <v>16</v>
      </c>
      <c r="C114" s="57">
        <v>990</v>
      </c>
      <c r="D114" s="53">
        <f t="shared" si="1"/>
        <v>1.5398470418605086E-3</v>
      </c>
      <c r="E114" s="58">
        <f>town_population[[#This Row],[Pop Share of State]]/(INDEX(regional_population[Pop Share of State],MATCH(town_population[[#This Row],[Regional Planning Commission]],regional_population[Regional Planning Commission],0)))</f>
        <v>2.6973271939623459E-2</v>
      </c>
    </row>
    <row r="115" spans="1:5" ht="15.6" x14ac:dyDescent="0.3">
      <c r="A115" s="57" t="s">
        <v>139</v>
      </c>
      <c r="B115" s="57" t="s">
        <v>18</v>
      </c>
      <c r="C115" s="57">
        <v>87</v>
      </c>
      <c r="D115" s="53">
        <f t="shared" si="1"/>
        <v>1.3531989155743862E-4</v>
      </c>
      <c r="E115" s="58">
        <f>town_population[[#This Row],[Pop Share of State]]/(INDEX(regional_population[Pop Share of State],MATCH(town_population[[#This Row],[Regional Planning Commission]],regional_population[Regional Planning Commission],0)))</f>
        <v>1.3698845832874082E-3</v>
      </c>
    </row>
    <row r="116" spans="1:5" ht="15.6" x14ac:dyDescent="0.3">
      <c r="A116" s="57" t="s">
        <v>140</v>
      </c>
      <c r="B116" s="57" t="s">
        <v>18</v>
      </c>
      <c r="C116" s="57">
        <v>2</v>
      </c>
      <c r="D116" s="53">
        <f t="shared" si="1"/>
        <v>3.1108021047687039E-6</v>
      </c>
      <c r="E116" s="58">
        <f>town_population[[#This Row],[Pop Share of State]]/(INDEX(regional_population[Pop Share of State],MATCH(town_population[[#This Row],[Regional Planning Commission]],regional_population[Regional Planning Commission],0)))</f>
        <v>3.1491599615802493E-5</v>
      </c>
    </row>
    <row r="117" spans="1:5" ht="15.6" x14ac:dyDescent="0.3">
      <c r="A117" s="57" t="s">
        <v>141</v>
      </c>
      <c r="B117" s="57" t="s">
        <v>16</v>
      </c>
      <c r="C117" s="57">
        <v>1323</v>
      </c>
      <c r="D117" s="53">
        <f t="shared" si="1"/>
        <v>2.0577955923044978E-3</v>
      </c>
      <c r="E117" s="58">
        <f>town_population[[#This Row],[Pop Share of State]]/(INDEX(regional_population[Pop Share of State],MATCH(town_population[[#This Row],[Regional Planning Commission]],regional_population[Regional Planning Commission],0)))</f>
        <v>3.6046099773860439E-2</v>
      </c>
    </row>
    <row r="118" spans="1:5" ht="15.6" x14ac:dyDescent="0.3">
      <c r="A118" s="57" t="s">
        <v>142</v>
      </c>
      <c r="B118" s="57" t="s">
        <v>29</v>
      </c>
      <c r="C118" s="57">
        <v>1919</v>
      </c>
      <c r="D118" s="53">
        <f t="shared" si="1"/>
        <v>2.9848146195255716E-3</v>
      </c>
      <c r="E118" s="58">
        <f>town_population[[#This Row],[Pop Share of State]]/(INDEX(regional_population[Pop Share of State],MATCH(town_population[[#This Row],[Regional Planning Commission]],regional_population[Regional Planning Commission],0)))</f>
        <v>3.9536033623140635E-2</v>
      </c>
    </row>
    <row r="119" spans="1:5" ht="15.6" x14ac:dyDescent="0.3">
      <c r="A119" s="57" t="s">
        <v>143</v>
      </c>
      <c r="B119" s="57" t="s">
        <v>18</v>
      </c>
      <c r="C119" s="57">
        <v>887</v>
      </c>
      <c r="D119" s="53">
        <f t="shared" si="1"/>
        <v>1.3796407334649202E-3</v>
      </c>
      <c r="E119" s="58">
        <f>town_population[[#This Row],[Pop Share of State]]/(INDEX(regional_population[Pop Share of State],MATCH(town_population[[#This Row],[Regional Planning Commission]],regional_population[Regional Planning Commission],0)))</f>
        <v>1.3966524429608405E-2</v>
      </c>
    </row>
    <row r="120" spans="1:5" ht="15.6" x14ac:dyDescent="0.3">
      <c r="A120" s="57" t="s">
        <v>144</v>
      </c>
      <c r="B120" s="57" t="s">
        <v>24</v>
      </c>
      <c r="C120" s="57">
        <v>2172</v>
      </c>
      <c r="D120" s="53">
        <f t="shared" si="1"/>
        <v>3.3783310857788125E-3</v>
      </c>
      <c r="E120" s="58">
        <f>town_population[[#This Row],[Pop Share of State]]/(INDEX(regional_population[Pop Share of State],MATCH(town_population[[#This Row],[Regional Planning Commission]],regional_population[Regional Planning Commission],0)))</f>
        <v>8.7369267900241354E-2</v>
      </c>
    </row>
    <row r="121" spans="1:5" ht="15.6" x14ac:dyDescent="0.3">
      <c r="A121" s="57" t="s">
        <v>145</v>
      </c>
      <c r="B121" s="57" t="s">
        <v>18</v>
      </c>
      <c r="C121" s="57">
        <v>1246</v>
      </c>
      <c r="D121" s="53">
        <f t="shared" si="1"/>
        <v>1.9380297112709026E-3</v>
      </c>
      <c r="E121" s="58">
        <f>town_population[[#This Row],[Pop Share of State]]/(INDEX(regional_population[Pop Share of State],MATCH(town_population[[#This Row],[Regional Planning Commission]],regional_population[Regional Planning Commission],0)))</f>
        <v>1.961926656064495E-2</v>
      </c>
    </row>
    <row r="122" spans="1:5" ht="15.6" x14ac:dyDescent="0.3">
      <c r="A122" s="57" t="s">
        <v>146</v>
      </c>
      <c r="B122" s="57" t="s">
        <v>18</v>
      </c>
      <c r="C122" s="57">
        <v>5491</v>
      </c>
      <c r="D122" s="53">
        <f t="shared" si="1"/>
        <v>8.5407071786424774E-3</v>
      </c>
      <c r="E122" s="58">
        <f>town_population[[#This Row],[Pop Share of State]]/(INDEX(regional_population[Pop Share of State],MATCH(town_population[[#This Row],[Regional Planning Commission]],regional_population[Regional Planning Commission],0)))</f>
        <v>8.6460186745185741E-2</v>
      </c>
    </row>
    <row r="123" spans="1:5" ht="15.6" x14ac:dyDescent="0.3">
      <c r="A123" s="57" t="s">
        <v>147</v>
      </c>
      <c r="B123" s="57" t="s">
        <v>18</v>
      </c>
      <c r="C123" s="57">
        <v>211</v>
      </c>
      <c r="D123" s="53">
        <f t="shared" si="1"/>
        <v>3.2818962205309827E-4</v>
      </c>
      <c r="E123" s="58">
        <f>town_population[[#This Row],[Pop Share of State]]/(INDEX(regional_population[Pop Share of State],MATCH(town_population[[#This Row],[Regional Planning Commission]],regional_population[Regional Planning Commission],0)))</f>
        <v>3.3223637594671628E-3</v>
      </c>
    </row>
    <row r="124" spans="1:5" ht="15.6" x14ac:dyDescent="0.3">
      <c r="A124" s="57" t="s">
        <v>148</v>
      </c>
      <c r="B124" s="57" t="s">
        <v>19</v>
      </c>
      <c r="C124" s="57">
        <v>4484</v>
      </c>
      <c r="D124" s="53">
        <f t="shared" si="1"/>
        <v>6.9744183188914345E-3</v>
      </c>
      <c r="E124" s="58">
        <f>town_population[[#This Row],[Pop Share of State]]/(INDEX(regional_population[Pop Share of State],MATCH(town_population[[#This Row],[Regional Planning Commission]],regional_population[Regional Planning Commission],0)))</f>
        <v>0.12689249228853611</v>
      </c>
    </row>
    <row r="125" spans="1:5" ht="15.6" x14ac:dyDescent="0.3">
      <c r="A125" s="57" t="s">
        <v>149</v>
      </c>
      <c r="B125" s="57" t="s">
        <v>29</v>
      </c>
      <c r="C125" s="57">
        <v>1722</v>
      </c>
      <c r="D125" s="53">
        <f t="shared" si="1"/>
        <v>2.6784006122058542E-3</v>
      </c>
      <c r="E125" s="58">
        <f>town_population[[#This Row],[Pop Share of State]]/(INDEX(regional_population[Pop Share of State],MATCH(town_population[[#This Row],[Regional Planning Commission]],regional_population[Regional Planning Commission],0)))</f>
        <v>3.5477357946351311E-2</v>
      </c>
    </row>
    <row r="126" spans="1:5" ht="15.6" x14ac:dyDescent="0.3">
      <c r="A126" s="57" t="s">
        <v>150</v>
      </c>
      <c r="B126" s="57" t="s">
        <v>22</v>
      </c>
      <c r="C126" s="57">
        <v>1583</v>
      </c>
      <c r="D126" s="53">
        <f t="shared" si="1"/>
        <v>2.4621998659244294E-3</v>
      </c>
      <c r="E126" s="58">
        <f>town_population[[#This Row],[Pop Share of State]]/(INDEX(regional_population[Pop Share of State],MATCH(town_population[[#This Row],[Regional Planning Commission]],regional_population[Regional Planning Commission],0)))</f>
        <v>2.4204152778202502E-2</v>
      </c>
    </row>
    <row r="127" spans="1:5" ht="15.6" x14ac:dyDescent="0.3">
      <c r="A127" s="57" t="s">
        <v>151</v>
      </c>
      <c r="B127" s="57" t="s">
        <v>32</v>
      </c>
      <c r="C127" s="57">
        <v>1149</v>
      </c>
      <c r="D127" s="53">
        <f t="shared" si="1"/>
        <v>1.7871558091896206E-3</v>
      </c>
      <c r="E127" s="58">
        <f>town_population[[#This Row],[Pop Share of State]]/(INDEX(regional_population[Pop Share of State],MATCH(town_population[[#This Row],[Regional Planning Commission]],regional_population[Regional Planning Commission],0)))</f>
        <v>1.9128321235932614E-2</v>
      </c>
    </row>
    <row r="128" spans="1:5" ht="15.6" x14ac:dyDescent="0.3">
      <c r="A128" s="57" t="s">
        <v>152</v>
      </c>
      <c r="B128" s="57" t="s">
        <v>16</v>
      </c>
      <c r="C128" s="57">
        <v>9152</v>
      </c>
      <c r="D128" s="53">
        <f t="shared" si="1"/>
        <v>1.423503043142159E-2</v>
      </c>
      <c r="E128" s="58">
        <f>town_population[[#This Row],[Pop Share of State]]/(INDEX(regional_population[Pop Share of State],MATCH(town_population[[#This Row],[Regional Planning Commission]],regional_population[Regional Planning Commission],0)))</f>
        <v>0.24935291393074133</v>
      </c>
    </row>
    <row r="129" spans="1:5" ht="15.6" x14ac:dyDescent="0.3">
      <c r="A129" s="57" t="s">
        <v>153</v>
      </c>
      <c r="B129" s="57" t="s">
        <v>22</v>
      </c>
      <c r="C129" s="57">
        <v>1779</v>
      </c>
      <c r="D129" s="53">
        <f t="shared" si="1"/>
        <v>2.7670584721917624E-3</v>
      </c>
      <c r="E129" s="58">
        <f>town_population[[#This Row],[Pop Share of State]]/(INDEX(regional_population[Pop Share of State],MATCH(town_population[[#This Row],[Regional Planning Commission]],regional_population[Regional Planning Commission],0)))</f>
        <v>2.7201003027430355E-2</v>
      </c>
    </row>
    <row r="130" spans="1:5" ht="15.6" x14ac:dyDescent="0.3">
      <c r="A130" s="57" t="s">
        <v>154</v>
      </c>
      <c r="B130" s="57" t="s">
        <v>32</v>
      </c>
      <c r="C130" s="57">
        <v>794</v>
      </c>
      <c r="D130" s="53">
        <f t="shared" ref="D130:D193" si="2">C130/SUM($C$2:$C$257)</f>
        <v>1.2349884355931755E-3</v>
      </c>
      <c r="E130" s="58">
        <f>town_population[[#This Row],[Pop Share of State]]/(INDEX(regional_population[Pop Share of State],MATCH(town_population[[#This Row],[Regional Planning Commission]],regional_population[Regional Planning Commission],0)))</f>
        <v>1.3218352533795033E-2</v>
      </c>
    </row>
    <row r="131" spans="1:5" ht="15.6" x14ac:dyDescent="0.3">
      <c r="A131" s="57" t="s">
        <v>155</v>
      </c>
      <c r="B131" s="57" t="s">
        <v>25</v>
      </c>
      <c r="C131" s="57">
        <v>10723</v>
      </c>
      <c r="D131" s="53">
        <f t="shared" si="2"/>
        <v>1.6678565484717408E-2</v>
      </c>
      <c r="E131" s="58">
        <f>town_population[[#This Row],[Pop Share of State]]/(INDEX(regional_population[Pop Share of State],MATCH(town_population[[#This Row],[Regional Planning Commission]],regional_population[Regional Planning Commission],0)))</f>
        <v>6.375376053842588E-2</v>
      </c>
    </row>
    <row r="132" spans="1:5" ht="15.6" x14ac:dyDescent="0.3">
      <c r="A132" s="57" t="s">
        <v>156</v>
      </c>
      <c r="B132" s="57" t="s">
        <v>16</v>
      </c>
      <c r="C132" s="57">
        <v>2079</v>
      </c>
      <c r="D132" s="53">
        <f t="shared" si="2"/>
        <v>3.233678787907068E-3</v>
      </c>
      <c r="E132" s="58">
        <f>town_population[[#This Row],[Pop Share of State]]/(INDEX(regional_population[Pop Share of State],MATCH(town_population[[#This Row],[Regional Planning Commission]],regional_population[Regional Planning Commission],0)))</f>
        <v>5.6643871073209263E-2</v>
      </c>
    </row>
    <row r="133" spans="1:5" ht="15.6" x14ac:dyDescent="0.3">
      <c r="A133" s="57" t="s">
        <v>157</v>
      </c>
      <c r="B133" s="57" t="s">
        <v>21</v>
      </c>
      <c r="C133" s="57">
        <v>1184</v>
      </c>
      <c r="D133" s="53">
        <f t="shared" si="2"/>
        <v>1.8415948460230728E-3</v>
      </c>
      <c r="E133" s="58">
        <f>town_population[[#This Row],[Pop Share of State]]/(INDEX(regional_population[Pop Share of State],MATCH(town_population[[#This Row],[Regional Planning Commission]],regional_population[Regional Planning Commission],0)))</f>
        <v>2.0681583957798393E-2</v>
      </c>
    </row>
    <row r="134" spans="1:5" ht="15.6" x14ac:dyDescent="0.3">
      <c r="A134" s="57" t="s">
        <v>158</v>
      </c>
      <c r="B134" s="57" t="s">
        <v>22</v>
      </c>
      <c r="C134" s="57">
        <v>8074</v>
      </c>
      <c r="D134" s="53">
        <f t="shared" si="2"/>
        <v>1.2558308096951258E-2</v>
      </c>
      <c r="E134" s="58">
        <f>town_population[[#This Row],[Pop Share of State]]/(INDEX(regional_population[Pop Share of State],MATCH(town_population[[#This Row],[Regional Planning Commission]],regional_population[Regional Planning Commission],0)))</f>
        <v>0.12345188220543714</v>
      </c>
    </row>
    <row r="135" spans="1:5" ht="15.6" x14ac:dyDescent="0.3">
      <c r="A135" s="57" t="s">
        <v>159</v>
      </c>
      <c r="B135" s="57" t="s">
        <v>22</v>
      </c>
      <c r="C135" s="57">
        <v>1753</v>
      </c>
      <c r="D135" s="53">
        <f t="shared" si="2"/>
        <v>2.7266180448297693E-3</v>
      </c>
      <c r="E135" s="58">
        <f>town_population[[#This Row],[Pop Share of State]]/(INDEX(regional_population[Pop Share of State],MATCH(town_population[[#This Row],[Regional Planning Commission]],regional_population[Regional Planning Commission],0)))</f>
        <v>2.6803461667838906E-2</v>
      </c>
    </row>
    <row r="136" spans="1:5" ht="15.6" x14ac:dyDescent="0.3">
      <c r="A136" s="57" t="s">
        <v>160</v>
      </c>
      <c r="B136" s="57" t="s">
        <v>18</v>
      </c>
      <c r="C136" s="57">
        <v>638</v>
      </c>
      <c r="D136" s="53">
        <f t="shared" si="2"/>
        <v>9.923458714212166E-4</v>
      </c>
      <c r="E136" s="58">
        <f>town_population[[#This Row],[Pop Share of State]]/(INDEX(regional_population[Pop Share of State],MATCH(town_population[[#This Row],[Regional Planning Commission]],regional_population[Regional Planning Commission],0)))</f>
        <v>1.0045820277440994E-2</v>
      </c>
    </row>
    <row r="137" spans="1:5" ht="15.6" x14ac:dyDescent="0.3">
      <c r="A137" s="57" t="s">
        <v>161</v>
      </c>
      <c r="B137" s="57" t="s">
        <v>27</v>
      </c>
      <c r="C137" s="57">
        <v>5434</v>
      </c>
      <c r="D137" s="53">
        <f t="shared" si="2"/>
        <v>8.4520493186565696E-3</v>
      </c>
      <c r="E137" s="58">
        <f>town_population[[#This Row],[Pop Share of State]]/(INDEX(regional_population[Pop Share of State],MATCH(town_population[[#This Row],[Regional Planning Commission]],regional_population[Regional Planning Commission],0)))</f>
        <v>0.20944305261129312</v>
      </c>
    </row>
    <row r="138" spans="1:5" ht="15.6" x14ac:dyDescent="0.3">
      <c r="A138" s="57" t="s">
        <v>162</v>
      </c>
      <c r="B138" s="57" t="s">
        <v>32</v>
      </c>
      <c r="C138" s="57">
        <v>1385</v>
      </c>
      <c r="D138" s="53">
        <f t="shared" si="2"/>
        <v>2.1542304575523277E-3</v>
      </c>
      <c r="E138" s="58">
        <f>town_population[[#This Row],[Pop Share of State]]/(INDEX(regional_population[Pop Share of State],MATCH(town_population[[#This Row],[Regional Planning Commission]],regional_population[Regional Planning Commission],0)))</f>
        <v>2.305720183791703E-2</v>
      </c>
    </row>
    <row r="139" spans="1:5" ht="15.6" x14ac:dyDescent="0.3">
      <c r="A139" s="57" t="s">
        <v>163</v>
      </c>
      <c r="B139" s="57" t="s">
        <v>32</v>
      </c>
      <c r="C139" s="57">
        <v>210</v>
      </c>
      <c r="D139" s="53">
        <f t="shared" si="2"/>
        <v>3.2663422100071395E-4</v>
      </c>
      <c r="E139" s="58">
        <f>town_population[[#This Row],[Pop Share of State]]/(INDEX(regional_population[Pop Share of State],MATCH(town_population[[#This Row],[Regional Planning Commission]],regional_population[Regional Planning Commission],0)))</f>
        <v>3.4960378237996943E-3</v>
      </c>
    </row>
    <row r="140" spans="1:5" ht="15.6" x14ac:dyDescent="0.3">
      <c r="A140" s="57" t="s">
        <v>164</v>
      </c>
      <c r="B140" s="57" t="s">
        <v>16</v>
      </c>
      <c r="C140" s="57">
        <v>1683</v>
      </c>
      <c r="D140" s="53">
        <f t="shared" si="2"/>
        <v>2.6177399711628645E-3</v>
      </c>
      <c r="E140" s="58">
        <f>town_population[[#This Row],[Pop Share of State]]/(INDEX(regional_population[Pop Share of State],MATCH(town_population[[#This Row],[Regional Planning Commission]],regional_population[Regional Planning Commission],0)))</f>
        <v>4.5854562297359881E-2</v>
      </c>
    </row>
    <row r="141" spans="1:5" ht="15.6" x14ac:dyDescent="0.3">
      <c r="A141" s="57" t="s">
        <v>165</v>
      </c>
      <c r="B141" s="57" t="s">
        <v>18</v>
      </c>
      <c r="C141" s="57">
        <v>584</v>
      </c>
      <c r="D141" s="53">
        <f t="shared" si="2"/>
        <v>9.0835421459246164E-4</v>
      </c>
      <c r="E141" s="58">
        <f>town_population[[#This Row],[Pop Share of State]]/(INDEX(regional_population[Pop Share of State],MATCH(town_population[[#This Row],[Regional Planning Commission]],regional_population[Regional Planning Commission],0)))</f>
        <v>9.1955470878143288E-3</v>
      </c>
    </row>
    <row r="142" spans="1:5" ht="15.6" x14ac:dyDescent="0.3">
      <c r="A142" s="57" t="s">
        <v>166</v>
      </c>
      <c r="B142" s="57" t="s">
        <v>35</v>
      </c>
      <c r="C142" s="57">
        <v>2293</v>
      </c>
      <c r="D142" s="53">
        <f t="shared" si="2"/>
        <v>3.5665346131173192E-3</v>
      </c>
      <c r="E142" s="58">
        <f>town_population[[#This Row],[Pop Share of State]]/(INDEX(regional_population[Pop Share of State],MATCH(town_population[[#This Row],[Regional Planning Commission]],regional_population[Regional Planning Commission],0)))</f>
        <v>4.0146368793332866E-2</v>
      </c>
    </row>
    <row r="143" spans="1:5" ht="15.6" x14ac:dyDescent="0.3">
      <c r="A143" s="57" t="s">
        <v>167</v>
      </c>
      <c r="B143" s="57" t="s">
        <v>29</v>
      </c>
      <c r="C143" s="57">
        <v>1645</v>
      </c>
      <c r="D143" s="53">
        <f t="shared" si="2"/>
        <v>2.5586347311722592E-3</v>
      </c>
      <c r="E143" s="58">
        <f>town_population[[#This Row],[Pop Share of State]]/(INDEX(regional_population[Pop Share of State],MATCH(town_population[[#This Row],[Regional Planning Commission]],regional_population[Regional Planning Commission],0)))</f>
        <v>3.389097202192097E-2</v>
      </c>
    </row>
    <row r="144" spans="1:5" ht="15.6" x14ac:dyDescent="0.3">
      <c r="A144" s="57" t="s">
        <v>168</v>
      </c>
      <c r="B144" s="57" t="s">
        <v>18</v>
      </c>
      <c r="C144" s="57">
        <v>4455</v>
      </c>
      <c r="D144" s="53">
        <f t="shared" si="2"/>
        <v>6.9293116883722885E-3</v>
      </c>
      <c r="E144" s="58">
        <f>town_population[[#This Row],[Pop Share of State]]/(INDEX(regional_population[Pop Share of State],MATCH(town_population[[#This Row],[Regional Planning Commission]],regional_population[Regional Planning Commission],0)))</f>
        <v>7.014753814420005E-2</v>
      </c>
    </row>
    <row r="145" spans="1:5" ht="15.6" x14ac:dyDescent="0.3">
      <c r="A145" s="57" t="s">
        <v>169</v>
      </c>
      <c r="B145" s="57" t="s">
        <v>18</v>
      </c>
      <c r="C145" s="57">
        <v>1526</v>
      </c>
      <c r="D145" s="53">
        <f t="shared" si="2"/>
        <v>2.3735420059385211E-3</v>
      </c>
      <c r="E145" s="58">
        <f>town_population[[#This Row],[Pop Share of State]]/(INDEX(regional_population[Pop Share of State],MATCH(town_population[[#This Row],[Regional Planning Commission]],regional_population[Regional Planning Commission],0)))</f>
        <v>2.4028090506857301E-2</v>
      </c>
    </row>
    <row r="146" spans="1:5" ht="15.6" x14ac:dyDescent="0.3">
      <c r="A146" s="57" t="s">
        <v>170</v>
      </c>
      <c r="B146" s="57" t="s">
        <v>21</v>
      </c>
      <c r="C146" s="57">
        <v>939</v>
      </c>
      <c r="D146" s="53">
        <f t="shared" si="2"/>
        <v>1.4605215881889066E-3</v>
      </c>
      <c r="E146" s="58">
        <f>town_population[[#This Row],[Pop Share of State]]/(INDEX(regional_population[Pop Share of State],MATCH(town_population[[#This Row],[Regional Planning Commission]],regional_population[Regional Planning Commission],0)))</f>
        <v>1.6402033223287746E-2</v>
      </c>
    </row>
    <row r="147" spans="1:5" ht="15.6" x14ac:dyDescent="0.3">
      <c r="A147" s="57" t="s">
        <v>171</v>
      </c>
      <c r="B147" s="57" t="s">
        <v>22</v>
      </c>
      <c r="C147" s="57">
        <v>5918</v>
      </c>
      <c r="D147" s="53">
        <f t="shared" si="2"/>
        <v>9.2048634280105946E-3</v>
      </c>
      <c r="E147" s="58">
        <f>town_population[[#This Row],[Pop Share of State]]/(INDEX(regional_population[Pop Share of State],MATCH(town_population[[#This Row],[Regional Planning Commission]],regional_population[Regional Planning Commission],0)))</f>
        <v>9.0486529463930751E-2</v>
      </c>
    </row>
    <row r="148" spans="1:5" ht="15.6" x14ac:dyDescent="0.3">
      <c r="A148" s="57" t="s">
        <v>172</v>
      </c>
      <c r="B148" s="57" t="s">
        <v>18</v>
      </c>
      <c r="C148" s="57">
        <v>153</v>
      </c>
      <c r="D148" s="53">
        <f t="shared" si="2"/>
        <v>2.3797636101480587E-4</v>
      </c>
      <c r="E148" s="58">
        <f>town_population[[#This Row],[Pop Share of State]]/(INDEX(regional_population[Pop Share of State],MATCH(town_population[[#This Row],[Regional Planning Commission]],regional_population[Regional Planning Commission],0)))</f>
        <v>2.4091073706088905E-3</v>
      </c>
    </row>
    <row r="149" spans="1:5" ht="15.6" x14ac:dyDescent="0.3">
      <c r="A149" s="57" t="s">
        <v>173</v>
      </c>
      <c r="B149" s="57" t="s">
        <v>35</v>
      </c>
      <c r="C149" s="57">
        <v>3612</v>
      </c>
      <c r="D149" s="53">
        <f t="shared" si="2"/>
        <v>5.6181086012122797E-3</v>
      </c>
      <c r="E149" s="58">
        <f>town_population[[#This Row],[Pop Share of State]]/(INDEX(regional_population[Pop Share of State],MATCH(town_population[[#This Row],[Regional Planning Commission]],regional_population[Regional Planning Commission],0)))</f>
        <v>6.3239722669654747E-2</v>
      </c>
    </row>
    <row r="150" spans="1:5" ht="15.6" x14ac:dyDescent="0.3">
      <c r="A150" s="57" t="s">
        <v>174</v>
      </c>
      <c r="B150" s="57" t="s">
        <v>22</v>
      </c>
      <c r="C150" s="57">
        <v>1048</v>
      </c>
      <c r="D150" s="53">
        <f t="shared" si="2"/>
        <v>1.6300603028988009E-3</v>
      </c>
      <c r="E150" s="58">
        <f>town_population[[#This Row],[Pop Share of State]]/(INDEX(regional_population[Pop Share of State],MATCH(town_population[[#This Row],[Regional Planning Commission]],regional_population[Regional Planning Commission],0)))</f>
        <v>1.6023974801993822E-2</v>
      </c>
    </row>
    <row r="151" spans="1:5" ht="15.6" x14ac:dyDescent="0.3">
      <c r="A151" s="57" t="s">
        <v>175</v>
      </c>
      <c r="B151" s="57" t="s">
        <v>16</v>
      </c>
      <c r="C151" s="57">
        <v>1239</v>
      </c>
      <c r="D151" s="53">
        <f t="shared" si="2"/>
        <v>1.9271419039042122E-3</v>
      </c>
      <c r="E151" s="58">
        <f>town_population[[#This Row],[Pop Share of State]]/(INDEX(regional_population[Pop Share of State],MATCH(town_population[[#This Row],[Regional Planning Commission]],regional_population[Regional Planning Commission],0)))</f>
        <v>3.3757458518377241E-2</v>
      </c>
    </row>
    <row r="152" spans="1:5" ht="15.6" x14ac:dyDescent="0.3">
      <c r="A152" s="57" t="s">
        <v>176</v>
      </c>
      <c r="B152" s="57" t="s">
        <v>16</v>
      </c>
      <c r="C152" s="57">
        <v>646</v>
      </c>
      <c r="D152" s="53">
        <f t="shared" si="2"/>
        <v>1.0047890798402914E-3</v>
      </c>
      <c r="E152" s="58">
        <f>town_population[[#This Row],[Pop Share of State]]/(INDEX(regional_population[Pop Share of State],MATCH(town_population[[#This Row],[Regional Planning Commission]],regional_population[Regional Planning Commission],0)))</f>
        <v>1.7600741083835105E-2</v>
      </c>
    </row>
    <row r="153" spans="1:5" ht="15.6" x14ac:dyDescent="0.3">
      <c r="A153" s="57" t="s">
        <v>177</v>
      </c>
      <c r="B153" s="57" t="s">
        <v>32</v>
      </c>
      <c r="C153" s="57">
        <v>1424</v>
      </c>
      <c r="D153" s="53">
        <f t="shared" si="2"/>
        <v>2.2148910985953173E-3</v>
      </c>
      <c r="E153" s="58">
        <f>town_population[[#This Row],[Pop Share of State]]/(INDEX(regional_population[Pop Share of State],MATCH(town_population[[#This Row],[Regional Planning Commission]],regional_population[Regional Planning Commission],0)))</f>
        <v>2.3706466005194118E-2</v>
      </c>
    </row>
    <row r="154" spans="1:5" ht="15.6" x14ac:dyDescent="0.3">
      <c r="A154" s="57" t="s">
        <v>178</v>
      </c>
      <c r="B154" s="57" t="s">
        <v>18</v>
      </c>
      <c r="C154" s="57">
        <v>715</v>
      </c>
      <c r="D154" s="53">
        <f t="shared" si="2"/>
        <v>1.1121117524548116E-3</v>
      </c>
      <c r="E154" s="58">
        <f>town_population[[#This Row],[Pop Share of State]]/(INDEX(regional_population[Pop Share of State],MATCH(town_population[[#This Row],[Regional Planning Commission]],regional_population[Regional Planning Commission],0)))</f>
        <v>1.1258246862649391E-2</v>
      </c>
    </row>
    <row r="155" spans="1:5" ht="15.6" x14ac:dyDescent="0.3">
      <c r="A155" s="57" t="s">
        <v>179</v>
      </c>
      <c r="B155" s="57" t="s">
        <v>19</v>
      </c>
      <c r="C155" s="57">
        <v>531</v>
      </c>
      <c r="D155" s="53">
        <f t="shared" si="2"/>
        <v>8.2591795881609088E-4</v>
      </c>
      <c r="E155" s="58">
        <f>town_population[[#This Row],[Pop Share of State]]/(INDEX(regional_population[Pop Share of State],MATCH(town_population[[#This Row],[Regional Planning Commission]],regional_population[Regional Planning Commission],0)))</f>
        <v>1.5026742507852959E-2</v>
      </c>
    </row>
    <row r="156" spans="1:5" ht="15.6" x14ac:dyDescent="0.3">
      <c r="A156" s="57" t="s">
        <v>180</v>
      </c>
      <c r="B156" s="57" t="s">
        <v>35</v>
      </c>
      <c r="C156" s="57">
        <v>504</v>
      </c>
      <c r="D156" s="53">
        <f t="shared" si="2"/>
        <v>7.8392213040171346E-4</v>
      </c>
      <c r="E156" s="58">
        <f>town_population[[#This Row],[Pop Share of State]]/(INDEX(regional_population[Pop Share of State],MATCH(town_population[[#This Row],[Regional Planning Commission]],regional_population[Regional Planning Commission],0)))</f>
        <v>8.8241473492541508E-3</v>
      </c>
    </row>
    <row r="157" spans="1:5" ht="15.6" x14ac:dyDescent="0.3">
      <c r="A157" s="57" t="s">
        <v>181</v>
      </c>
      <c r="B157" s="57" t="s">
        <v>32</v>
      </c>
      <c r="C157" s="57">
        <v>2862</v>
      </c>
      <c r="D157" s="53">
        <f t="shared" si="2"/>
        <v>4.451557811924016E-3</v>
      </c>
      <c r="E157" s="58">
        <f>town_population[[#This Row],[Pop Share of State]]/(INDEX(regional_population[Pop Share of State],MATCH(town_population[[#This Row],[Regional Planning Commission]],regional_population[Regional Planning Commission],0)))</f>
        <v>4.7646001198641548E-2</v>
      </c>
    </row>
    <row r="158" spans="1:5" ht="15.6" x14ac:dyDescent="0.3">
      <c r="A158" s="57" t="s">
        <v>182</v>
      </c>
      <c r="B158" s="57" t="s">
        <v>22</v>
      </c>
      <c r="C158" s="57">
        <v>1236</v>
      </c>
      <c r="D158" s="53">
        <f t="shared" si="2"/>
        <v>1.9224757007470592E-3</v>
      </c>
      <c r="E158" s="58">
        <f>town_population[[#This Row],[Pop Share of State]]/(INDEX(regional_population[Pop Share of State],MATCH(town_population[[#This Row],[Regional Planning Commission]],regional_population[Regional Planning Commission],0)))</f>
        <v>1.8898504632885844E-2</v>
      </c>
    </row>
    <row r="159" spans="1:5" ht="15.6" x14ac:dyDescent="0.3">
      <c r="A159" s="57" t="s">
        <v>183</v>
      </c>
      <c r="B159" s="57" t="s">
        <v>35</v>
      </c>
      <c r="C159" s="57">
        <v>641</v>
      </c>
      <c r="D159" s="53">
        <f t="shared" si="2"/>
        <v>9.9701207457836977E-4</v>
      </c>
      <c r="E159" s="58">
        <f>town_population[[#This Row],[Pop Share of State]]/(INDEX(regional_population[Pop Share of State],MATCH(town_population[[#This Row],[Regional Planning Commission]],regional_population[Regional Planning Commission],0)))</f>
        <v>1.1222774704110934E-2</v>
      </c>
    </row>
    <row r="160" spans="1:5" ht="15.6" x14ac:dyDescent="0.3">
      <c r="A160" s="57" t="s">
        <v>184</v>
      </c>
      <c r="B160" s="57" t="s">
        <v>35</v>
      </c>
      <c r="C160" s="57">
        <v>916</v>
      </c>
      <c r="D160" s="53">
        <f t="shared" si="2"/>
        <v>1.4247473639840665E-3</v>
      </c>
      <c r="E160" s="58">
        <f>town_population[[#This Row],[Pop Share of State]]/(INDEX(regional_population[Pop Share of State],MATCH(town_population[[#This Row],[Regional Planning Commission]],regional_population[Regional Planning Commission],0)))</f>
        <v>1.6037537642692067E-2</v>
      </c>
    </row>
    <row r="161" spans="1:5" ht="15.6" x14ac:dyDescent="0.3">
      <c r="A161" s="57" t="s">
        <v>185</v>
      </c>
      <c r="B161" s="57" t="s">
        <v>32</v>
      </c>
      <c r="C161" s="57">
        <v>3020</v>
      </c>
      <c r="D161" s="53">
        <f t="shared" si="2"/>
        <v>4.6973111782007432E-3</v>
      </c>
      <c r="E161" s="58">
        <f>town_population[[#This Row],[Pop Share of State]]/(INDEX(regional_population[Pop Share of State],MATCH(town_population[[#This Row],[Regional Planning Commission]],regional_population[Regional Planning Commission],0)))</f>
        <v>5.0276353466071795E-2</v>
      </c>
    </row>
    <row r="162" spans="1:5" ht="15.6" x14ac:dyDescent="0.3">
      <c r="A162" s="57" t="s">
        <v>186</v>
      </c>
      <c r="B162" s="57" t="s">
        <v>19</v>
      </c>
      <c r="C162" s="57">
        <v>3258</v>
      </c>
      <c r="D162" s="53">
        <f t="shared" si="2"/>
        <v>5.0674966286682194E-3</v>
      </c>
      <c r="E162" s="58">
        <f>town_population[[#This Row],[Pop Share of State]]/(INDEX(regional_population[Pop Share of State],MATCH(town_population[[#This Row],[Regional Planning Commission]],regional_population[Regional Planning Commission],0)))</f>
        <v>9.2197979454962234E-2</v>
      </c>
    </row>
    <row r="163" spans="1:5" ht="15.6" x14ac:dyDescent="0.3">
      <c r="A163" s="57" t="s">
        <v>187</v>
      </c>
      <c r="B163" s="57" t="s">
        <v>32</v>
      </c>
      <c r="C163" s="57">
        <v>1763</v>
      </c>
      <c r="D163" s="53">
        <f t="shared" si="2"/>
        <v>2.7421720553536125E-3</v>
      </c>
      <c r="E163" s="58">
        <f>town_population[[#This Row],[Pop Share of State]]/(INDEX(regional_population[Pop Share of State],MATCH(town_population[[#This Row],[Regional Planning Commission]],regional_population[Regional Planning Commission],0)))</f>
        <v>2.9350069920756477E-2</v>
      </c>
    </row>
    <row r="164" spans="1:5" ht="15.6" x14ac:dyDescent="0.3">
      <c r="A164" s="57" t="s">
        <v>188</v>
      </c>
      <c r="B164" s="57" t="s">
        <v>29</v>
      </c>
      <c r="C164" s="57">
        <v>2617</v>
      </c>
      <c r="D164" s="53">
        <f t="shared" si="2"/>
        <v>4.0704845540898496E-3</v>
      </c>
      <c r="E164" s="58">
        <f>town_population[[#This Row],[Pop Share of State]]/(INDEX(regional_population[Pop Share of State],MATCH(town_population[[#This Row],[Regional Planning Commission]],regional_population[Regional Planning Commission],0)))</f>
        <v>5.3916519016028681E-2</v>
      </c>
    </row>
    <row r="165" spans="1:5" ht="15.6" x14ac:dyDescent="0.3">
      <c r="A165" s="57" t="s">
        <v>189</v>
      </c>
      <c r="B165" s="57" t="s">
        <v>35</v>
      </c>
      <c r="C165" s="57">
        <v>4774</v>
      </c>
      <c r="D165" s="53">
        <f t="shared" si="2"/>
        <v>7.4254846240828969E-3</v>
      </c>
      <c r="E165" s="58">
        <f>town_population[[#This Row],[Pop Share of State]]/(INDEX(regional_population[Pop Share of State],MATCH(town_population[[#This Row],[Regional Planning Commission]],regional_population[Regional Planning Commission],0)))</f>
        <v>8.3584284613768475E-2</v>
      </c>
    </row>
    <row r="166" spans="1:5" ht="15.6" x14ac:dyDescent="0.3">
      <c r="A166" s="57" t="s">
        <v>190</v>
      </c>
      <c r="B166" s="57" t="s">
        <v>24</v>
      </c>
      <c r="C166" s="57">
        <v>687</v>
      </c>
      <c r="D166" s="53">
        <f t="shared" si="2"/>
        <v>1.0685605229880499E-3</v>
      </c>
      <c r="E166" s="58">
        <f>town_population[[#This Row],[Pop Share of State]]/(INDEX(regional_population[Pop Share of State],MATCH(town_population[[#This Row],[Regional Planning Commission]],regional_population[Regional Planning Commission],0)))</f>
        <v>2.7634754625905072E-2</v>
      </c>
    </row>
    <row r="167" spans="1:5" ht="15.6" x14ac:dyDescent="0.3">
      <c r="A167" s="57" t="s">
        <v>191</v>
      </c>
      <c r="B167" s="57" t="s">
        <v>29</v>
      </c>
      <c r="C167" s="57">
        <v>702</v>
      </c>
      <c r="D167" s="53">
        <f t="shared" si="2"/>
        <v>1.0918915387738151E-3</v>
      </c>
      <c r="E167" s="58">
        <f>town_population[[#This Row],[Pop Share of State]]/(INDEX(regional_population[Pop Share of State],MATCH(town_population[[#This Row],[Regional Planning Commission]],regional_population[Regional Planning Commission],0)))</f>
        <v>1.4462895051300013E-2</v>
      </c>
    </row>
    <row r="168" spans="1:5" ht="15.6" x14ac:dyDescent="0.3">
      <c r="A168" s="57" t="s">
        <v>192</v>
      </c>
      <c r="B168" s="57" t="s">
        <v>21</v>
      </c>
      <c r="C168" s="57">
        <v>2346</v>
      </c>
      <c r="D168" s="53">
        <f t="shared" si="2"/>
        <v>3.6489708688936897E-3</v>
      </c>
      <c r="E168" s="58">
        <f>town_population[[#This Row],[Pop Share of State]]/(INDEX(regional_population[Pop Share of State],MATCH(town_population[[#This Row],[Regional Planning Commission]],regional_population[Regional Planning Commission],0)))</f>
        <v>4.0978881727191746E-2</v>
      </c>
    </row>
    <row r="169" spans="1:5" ht="15.6" x14ac:dyDescent="0.3">
      <c r="A169" s="57" t="s">
        <v>193</v>
      </c>
      <c r="B169" s="57" t="s">
        <v>25</v>
      </c>
      <c r="C169" s="57">
        <v>4167</v>
      </c>
      <c r="D169" s="53">
        <f t="shared" si="2"/>
        <v>6.4813561852855948E-3</v>
      </c>
      <c r="E169" s="58">
        <f>town_population[[#This Row],[Pop Share of State]]/(INDEX(regional_population[Pop Share of State],MATCH(town_population[[#This Row],[Regional Planning Commission]],regional_population[Regional Planning Commission],0)))</f>
        <v>2.4774962245977861E-2</v>
      </c>
    </row>
    <row r="170" spans="1:5" ht="15.6" x14ac:dyDescent="0.3">
      <c r="A170" s="57" t="s">
        <v>194</v>
      </c>
      <c r="B170" s="57" t="s">
        <v>16</v>
      </c>
      <c r="C170" s="57">
        <v>739</v>
      </c>
      <c r="D170" s="53">
        <f t="shared" si="2"/>
        <v>1.1494413777120361E-3</v>
      </c>
      <c r="E170" s="58">
        <f>town_population[[#This Row],[Pop Share of State]]/(INDEX(regional_population[Pop Share of State],MATCH(town_population[[#This Row],[Regional Planning Commission]],regional_population[Regional Planning Commission],0)))</f>
        <v>2.0134593902405792E-2</v>
      </c>
    </row>
    <row r="171" spans="1:5" ht="15.6" x14ac:dyDescent="0.3">
      <c r="A171" s="57" t="s">
        <v>195</v>
      </c>
      <c r="B171" s="57" t="s">
        <v>35</v>
      </c>
      <c r="C171" s="57">
        <v>1099</v>
      </c>
      <c r="D171" s="53">
        <f t="shared" si="2"/>
        <v>1.7093857565704028E-3</v>
      </c>
      <c r="E171" s="58">
        <f>town_population[[#This Row],[Pop Share of State]]/(INDEX(regional_population[Pop Share of State],MATCH(town_population[[#This Row],[Regional Planning Commission]],regional_population[Regional Planning Commission],0)))</f>
        <v>1.9241543525456966E-2</v>
      </c>
    </row>
    <row r="172" spans="1:5" ht="15.6" x14ac:dyDescent="0.3">
      <c r="A172" s="57" t="s">
        <v>196</v>
      </c>
      <c r="B172" s="57" t="s">
        <v>29</v>
      </c>
      <c r="C172" s="57">
        <v>4832</v>
      </c>
      <c r="D172" s="53">
        <f t="shared" si="2"/>
        <v>7.515697885121189E-3</v>
      </c>
      <c r="E172" s="58">
        <f>town_population[[#This Row],[Pop Share of State]]/(INDEX(regional_population[Pop Share of State],MATCH(town_population[[#This Row],[Regional Planning Commission]],regional_population[Regional Planning Commission],0)))</f>
        <v>9.9550867361654791E-2</v>
      </c>
    </row>
    <row r="173" spans="1:5" ht="15.6" x14ac:dyDescent="0.3">
      <c r="A173" s="57" t="s">
        <v>197</v>
      </c>
      <c r="B173" s="57" t="s">
        <v>22</v>
      </c>
      <c r="C173" s="57">
        <v>678</v>
      </c>
      <c r="D173" s="53">
        <f t="shared" si="2"/>
        <v>1.0545619135165906E-3</v>
      </c>
      <c r="E173" s="58">
        <f>town_population[[#This Row],[Pop Share of State]]/(INDEX(regional_population[Pop Share of State],MATCH(town_population[[#This Row],[Regional Planning Commission]],regional_population[Regional Planning Commission],0)))</f>
        <v>1.0366655453961652E-2</v>
      </c>
    </row>
    <row r="174" spans="1:5" ht="15.6" x14ac:dyDescent="0.3">
      <c r="A174" s="57" t="s">
        <v>198</v>
      </c>
      <c r="B174" s="57" t="s">
        <v>35</v>
      </c>
      <c r="C174" s="57">
        <v>2750</v>
      </c>
      <c r="D174" s="53">
        <f t="shared" si="2"/>
        <v>4.2773528940569681E-3</v>
      </c>
      <c r="E174" s="58">
        <f>town_population[[#This Row],[Pop Share of State]]/(INDEX(regional_population[Pop Share of State],MATCH(town_population[[#This Row],[Regional Planning Commission]],regional_population[Regional Planning Commission],0)))</f>
        <v>4.8147629385811339E-2</v>
      </c>
    </row>
    <row r="175" spans="1:5" ht="15.6" x14ac:dyDescent="0.3">
      <c r="A175" s="57" t="s">
        <v>199</v>
      </c>
      <c r="B175" s="57" t="s">
        <v>19</v>
      </c>
      <c r="C175" s="57">
        <v>698</v>
      </c>
      <c r="D175" s="53">
        <f t="shared" si="2"/>
        <v>1.0856699345642778E-3</v>
      </c>
      <c r="E175" s="58">
        <f>town_population[[#This Row],[Pop Share of State]]/(INDEX(regional_population[Pop Share of State],MATCH(town_population[[#This Row],[Regional Planning Commission]],regional_population[Regional Planning Commission],0)))</f>
        <v>1.9752667176047772E-2</v>
      </c>
    </row>
    <row r="176" spans="1:5" ht="15.6" x14ac:dyDescent="0.3">
      <c r="A176" s="57" t="s">
        <v>200</v>
      </c>
      <c r="B176" s="57" t="s">
        <v>32</v>
      </c>
      <c r="C176" s="57">
        <v>15807</v>
      </c>
      <c r="D176" s="53">
        <f t="shared" si="2"/>
        <v>2.4586224435039453E-2</v>
      </c>
      <c r="E176" s="58">
        <f>town_population[[#This Row],[Pop Share of State]]/(INDEX(regional_population[Pop Share of State],MATCH(town_population[[#This Row],[Regional Planning Commission]],regional_population[Regional Planning Commission],0)))</f>
        <v>0.26315176133715129</v>
      </c>
    </row>
    <row r="177" spans="1:5" ht="15.6" x14ac:dyDescent="0.3">
      <c r="A177" s="57" t="s">
        <v>201</v>
      </c>
      <c r="B177" s="57" t="s">
        <v>32</v>
      </c>
      <c r="C177" s="57">
        <v>3924</v>
      </c>
      <c r="D177" s="53">
        <f t="shared" si="2"/>
        <v>6.1033937295561971E-3</v>
      </c>
      <c r="E177" s="58">
        <f>town_population[[#This Row],[Pop Share of State]]/(INDEX(regional_population[Pop Share of State],MATCH(town_population[[#This Row],[Regional Planning Commission]],regional_population[Regional Planning Commission],0)))</f>
        <v>6.5325963907571422E-2</v>
      </c>
    </row>
    <row r="178" spans="1:5" ht="15.6" x14ac:dyDescent="0.3">
      <c r="A178" s="57" t="s">
        <v>202</v>
      </c>
      <c r="B178" s="57" t="s">
        <v>18</v>
      </c>
      <c r="C178" s="57">
        <v>1165</v>
      </c>
      <c r="D178" s="53">
        <f t="shared" si="2"/>
        <v>1.8120422260277701E-3</v>
      </c>
      <c r="E178" s="58">
        <f>town_population[[#This Row],[Pop Share of State]]/(INDEX(regional_population[Pop Share of State],MATCH(town_population[[#This Row],[Regional Planning Commission]],regional_population[Regional Planning Commission],0)))</f>
        <v>1.834385677620495E-2</v>
      </c>
    </row>
    <row r="179" spans="1:5" ht="15.6" x14ac:dyDescent="0.3">
      <c r="A179" s="57" t="s">
        <v>203</v>
      </c>
      <c r="B179" s="57" t="s">
        <v>16</v>
      </c>
      <c r="C179" s="57">
        <v>1221</v>
      </c>
      <c r="D179" s="53">
        <f t="shared" si="2"/>
        <v>1.8991446849612938E-3</v>
      </c>
      <c r="E179" s="58">
        <f>town_population[[#This Row],[Pop Share of State]]/(INDEX(regional_population[Pop Share of State],MATCH(town_population[[#This Row],[Regional Planning Commission]],regional_population[Regional Planning Commission],0)))</f>
        <v>3.3267035392202264E-2</v>
      </c>
    </row>
    <row r="180" spans="1:5" ht="15.6" x14ac:dyDescent="0.3">
      <c r="A180" s="57" t="s">
        <v>204</v>
      </c>
      <c r="B180" s="57" t="s">
        <v>19</v>
      </c>
      <c r="C180" s="57">
        <v>387</v>
      </c>
      <c r="D180" s="53">
        <f t="shared" si="2"/>
        <v>6.0194020727274424E-4</v>
      </c>
      <c r="E180" s="58">
        <f>town_population[[#This Row],[Pop Share of State]]/(INDEX(regional_population[Pop Share of State],MATCH(town_population[[#This Row],[Regional Planning Commission]],regional_population[Regional Planning Commission],0)))</f>
        <v>1.0951693692164021E-2</v>
      </c>
    </row>
    <row r="181" spans="1:5" ht="15.6" x14ac:dyDescent="0.3">
      <c r="A181" s="57" t="s">
        <v>205</v>
      </c>
      <c r="B181" s="57" t="s">
        <v>29</v>
      </c>
      <c r="C181" s="57">
        <v>126</v>
      </c>
      <c r="D181" s="53">
        <f t="shared" si="2"/>
        <v>1.9598053260042836E-4</v>
      </c>
      <c r="E181" s="58">
        <f>town_population[[#This Row],[Pop Share of State]]/(INDEX(regional_population[Pop Share of State],MATCH(town_population[[#This Row],[Regional Planning Commission]],regional_population[Regional Planning Commission],0)))</f>
        <v>2.5959042399769255E-3</v>
      </c>
    </row>
    <row r="182" spans="1:5" ht="15.6" x14ac:dyDescent="0.3">
      <c r="A182" s="57" t="s">
        <v>206</v>
      </c>
      <c r="B182" s="57" t="s">
        <v>19</v>
      </c>
      <c r="C182" s="57">
        <v>3598</v>
      </c>
      <c r="D182" s="53">
        <f t="shared" si="2"/>
        <v>5.5963329864788984E-3</v>
      </c>
      <c r="E182" s="58">
        <f>town_population[[#This Row],[Pop Share of State]]/(INDEX(regional_population[Pop Share of State],MATCH(town_population[[#This Row],[Regional Planning Commission]],regional_population[Regional Planning Commission],0)))</f>
        <v>0.10181962249200555</v>
      </c>
    </row>
    <row r="183" spans="1:5" ht="15.6" x14ac:dyDescent="0.3">
      <c r="A183" s="57" t="s">
        <v>207</v>
      </c>
      <c r="B183" s="57" t="s">
        <v>35</v>
      </c>
      <c r="C183" s="57">
        <v>1560</v>
      </c>
      <c r="D183" s="53">
        <f t="shared" si="2"/>
        <v>2.4264256417195892E-3</v>
      </c>
      <c r="E183" s="58">
        <f>town_population[[#This Row],[Pop Share of State]]/(INDEX(regional_population[Pop Share of State],MATCH(town_population[[#This Row],[Regional Planning Commission]],regional_population[Regional Planning Commission],0)))</f>
        <v>2.7312837033405705E-2</v>
      </c>
    </row>
    <row r="184" spans="1:5" ht="15.6" x14ac:dyDescent="0.3">
      <c r="A184" s="57" t="s">
        <v>208</v>
      </c>
      <c r="B184" s="57" t="s">
        <v>18</v>
      </c>
      <c r="C184" s="57">
        <v>682</v>
      </c>
      <c r="D184" s="53">
        <f t="shared" si="2"/>
        <v>1.0607835177261281E-3</v>
      </c>
      <c r="E184" s="58">
        <f>town_population[[#This Row],[Pop Share of State]]/(INDEX(regional_population[Pop Share of State],MATCH(town_population[[#This Row],[Regional Planning Commission]],regional_population[Regional Planning Commission],0)))</f>
        <v>1.073863546898865E-2</v>
      </c>
    </row>
    <row r="185" spans="1:5" ht="15.6" x14ac:dyDescent="0.3">
      <c r="A185" s="57" t="s">
        <v>209</v>
      </c>
      <c r="B185" s="57" t="s">
        <v>25</v>
      </c>
      <c r="C185" s="57">
        <v>7717</v>
      </c>
      <c r="D185" s="53">
        <f t="shared" si="2"/>
        <v>1.2003029921250045E-2</v>
      </c>
      <c r="E185" s="58">
        <f>town_population[[#This Row],[Pop Share of State]]/(INDEX(regional_population[Pop Share of State],MATCH(town_population[[#This Row],[Regional Planning Commission]],regional_population[Regional Planning Commission],0)))</f>
        <v>4.5881541553206423E-2</v>
      </c>
    </row>
    <row r="186" spans="1:5" ht="15.6" x14ac:dyDescent="0.3">
      <c r="A186" s="57" t="s">
        <v>210</v>
      </c>
      <c r="B186" s="57" t="s">
        <v>21</v>
      </c>
      <c r="C186" s="57">
        <v>2136</v>
      </c>
      <c r="D186" s="53">
        <f t="shared" si="2"/>
        <v>3.3223366478929758E-3</v>
      </c>
      <c r="E186" s="58">
        <f>town_population[[#This Row],[Pop Share of State]]/(INDEX(regional_population[Pop Share of State],MATCH(town_population[[#This Row],[Regional Planning Commission]],regional_population[Regional Planning Commission],0)))</f>
        <v>3.731069538332548E-2</v>
      </c>
    </row>
    <row r="187" spans="1:5" ht="15.6" x14ac:dyDescent="0.3">
      <c r="A187" s="57" t="s">
        <v>211</v>
      </c>
      <c r="B187" s="57" t="s">
        <v>16</v>
      </c>
      <c r="C187" s="57">
        <v>1260</v>
      </c>
      <c r="D187" s="53">
        <f t="shared" si="2"/>
        <v>1.9598053260042837E-3</v>
      </c>
      <c r="E187" s="58">
        <f>town_population[[#This Row],[Pop Share of State]]/(INDEX(regional_population[Pop Share of State],MATCH(town_population[[#This Row],[Regional Planning Commission]],regional_population[Regional Planning Commission],0)))</f>
        <v>3.4329618832248041E-2</v>
      </c>
    </row>
    <row r="188" spans="1:5" ht="15.6" x14ac:dyDescent="0.3">
      <c r="A188" s="57" t="s">
        <v>212</v>
      </c>
      <c r="B188" s="57" t="s">
        <v>32</v>
      </c>
      <c r="C188" s="57">
        <v>1096</v>
      </c>
      <c r="D188" s="53">
        <f t="shared" si="2"/>
        <v>1.7047195534132498E-3</v>
      </c>
      <c r="E188" s="58">
        <f>town_population[[#This Row],[Pop Share of State]]/(INDEX(regional_population[Pop Share of State],MATCH(town_population[[#This Row],[Regional Planning Commission]],regional_population[Regional Planning Commission],0)))</f>
        <v>1.8245987880402215E-2</v>
      </c>
    </row>
    <row r="189" spans="1:5" ht="15.6" x14ac:dyDescent="0.3">
      <c r="A189" s="57" t="s">
        <v>213</v>
      </c>
      <c r="B189" s="57" t="s">
        <v>29</v>
      </c>
      <c r="C189" s="57">
        <v>6</v>
      </c>
      <c r="D189" s="53">
        <f t="shared" si="2"/>
        <v>9.3324063143061122E-6</v>
      </c>
      <c r="E189" s="58">
        <f>town_population[[#This Row],[Pop Share of State]]/(INDEX(regional_population[Pop Share of State],MATCH(town_population[[#This Row],[Regional Planning Commission]],regional_population[Regional Planning Commission],0)))</f>
        <v>1.2361448761794884E-4</v>
      </c>
    </row>
    <row r="190" spans="1:5" ht="15.6" x14ac:dyDescent="0.3">
      <c r="A190" s="57" t="s">
        <v>214</v>
      </c>
      <c r="B190" s="57" t="s">
        <v>25</v>
      </c>
      <c r="C190" s="57">
        <v>20292</v>
      </c>
      <c r="D190" s="53">
        <f t="shared" si="2"/>
        <v>3.1562198154983269E-2</v>
      </c>
      <c r="E190" s="58">
        <f>town_population[[#This Row],[Pop Share of State]]/(INDEX(regional_population[Pop Share of State],MATCH(town_population[[#This Row],[Regional Planning Commission]],regional_population[Regional Planning Commission],0)))</f>
        <v>0.120646396423178</v>
      </c>
    </row>
    <row r="191" spans="1:5" ht="15.6" x14ac:dyDescent="0.3">
      <c r="A191" s="57" t="s">
        <v>215</v>
      </c>
      <c r="B191" s="57" t="s">
        <v>21</v>
      </c>
      <c r="C191" s="57">
        <v>1674</v>
      </c>
      <c r="D191" s="53">
        <f t="shared" si="2"/>
        <v>2.6037413616914053E-3</v>
      </c>
      <c r="E191" s="58">
        <f>town_population[[#This Row],[Pop Share of State]]/(INDEX(regional_population[Pop Share of State],MATCH(town_population[[#This Row],[Regional Planning Commission]],regional_population[Regional Planning Commission],0)))</f>
        <v>2.9240685426819686E-2</v>
      </c>
    </row>
    <row r="192" spans="1:5" ht="15.6" x14ac:dyDescent="0.3">
      <c r="A192" s="57" t="s">
        <v>216</v>
      </c>
      <c r="B192" s="57" t="s">
        <v>24</v>
      </c>
      <c r="C192" s="57">
        <v>9062</v>
      </c>
      <c r="D192" s="53">
        <f t="shared" si="2"/>
        <v>1.4095044336706998E-2</v>
      </c>
      <c r="E192" s="58">
        <f>town_population[[#This Row],[Pop Share of State]]/(INDEX(regional_population[Pop Share of State],MATCH(town_population[[#This Row],[Regional Planning Commission]],regional_population[Regional Planning Commission],0)))</f>
        <v>0.36452131938857607</v>
      </c>
    </row>
    <row r="193" spans="1:5" ht="15.6" x14ac:dyDescent="0.3">
      <c r="A193" s="57" t="s">
        <v>217</v>
      </c>
      <c r="B193" s="57" t="s">
        <v>21</v>
      </c>
      <c r="C193" s="57">
        <v>6887</v>
      </c>
      <c r="D193" s="53">
        <f t="shared" si="2"/>
        <v>1.0712047047771033E-2</v>
      </c>
      <c r="E193" s="58">
        <f>town_population[[#This Row],[Pop Share of State]]/(INDEX(regional_population[Pop Share of State],MATCH(town_population[[#This Row],[Regional Planning Commission]],regional_population[Regional Planning Commission],0)))</f>
        <v>0.12029904452479522</v>
      </c>
    </row>
    <row r="194" spans="1:5" ht="15.6" x14ac:dyDescent="0.3">
      <c r="A194" s="57" t="s">
        <v>218</v>
      </c>
      <c r="B194" s="57" t="s">
        <v>21</v>
      </c>
      <c r="C194" s="57">
        <v>6988</v>
      </c>
      <c r="D194" s="53">
        <f t="shared" ref="D194:D257" si="3">C194/SUM($C$2:$C$257)</f>
        <v>1.0869142554061852E-2</v>
      </c>
      <c r="E194" s="58">
        <f>town_population[[#This Row],[Pop Share of State]]/(INDEX(regional_population[Pop Share of State],MATCH(town_population[[#This Row],[Regional Planning Commission]],regional_population[Regional Planning Commission],0)))</f>
        <v>0.12206326748065471</v>
      </c>
    </row>
    <row r="195" spans="1:5" ht="15.6" x14ac:dyDescent="0.3">
      <c r="A195" s="57" t="s">
        <v>219</v>
      </c>
      <c r="B195" s="57" t="s">
        <v>25</v>
      </c>
      <c r="C195" s="57">
        <v>794</v>
      </c>
      <c r="D195" s="53">
        <f t="shared" si="3"/>
        <v>1.2349884355931755E-3</v>
      </c>
      <c r="E195" s="58">
        <f>town_population[[#This Row],[Pop Share of State]]/(INDEX(regional_population[Pop Share of State],MATCH(town_population[[#This Row],[Regional Planning Commission]],regional_population[Regional Planning Commission],0)))</f>
        <v>4.7207391464618243E-3</v>
      </c>
    </row>
    <row r="196" spans="1:5" ht="15.6" x14ac:dyDescent="0.3">
      <c r="A196" s="57" t="s">
        <v>220</v>
      </c>
      <c r="B196" s="57" t="s">
        <v>18</v>
      </c>
      <c r="C196" s="57">
        <v>7364</v>
      </c>
      <c r="D196" s="53">
        <f t="shared" si="3"/>
        <v>1.1453973349758369E-2</v>
      </c>
      <c r="E196" s="58">
        <f>town_population[[#This Row],[Pop Share of State]]/(INDEX(regional_population[Pop Share of State],MATCH(town_population[[#This Row],[Regional Planning Commission]],regional_population[Regional Planning Commission],0)))</f>
        <v>0.11595206978538478</v>
      </c>
    </row>
    <row r="197" spans="1:5" ht="15.6" x14ac:dyDescent="0.3">
      <c r="A197" s="57" t="s">
        <v>221</v>
      </c>
      <c r="B197" s="57" t="s">
        <v>19</v>
      </c>
      <c r="C197" s="57">
        <v>861</v>
      </c>
      <c r="D197" s="53">
        <f t="shared" si="3"/>
        <v>1.3392003061029271E-3</v>
      </c>
      <c r="E197" s="58">
        <f>town_population[[#This Row],[Pop Share of State]]/(INDEX(regional_population[Pop Share of State],MATCH(town_population[[#This Row],[Regional Planning Commission]],regional_population[Regional Planning Commission],0)))</f>
        <v>2.4365396043806775E-2</v>
      </c>
    </row>
    <row r="198" spans="1:5" ht="15.6" x14ac:dyDescent="0.3">
      <c r="A198" s="57" t="s">
        <v>222</v>
      </c>
      <c r="B198" s="57" t="s">
        <v>18</v>
      </c>
      <c r="C198" s="57">
        <v>208</v>
      </c>
      <c r="D198" s="53">
        <f t="shared" si="3"/>
        <v>3.2352341889594521E-4</v>
      </c>
      <c r="E198" s="58">
        <f>town_population[[#This Row],[Pop Share of State]]/(INDEX(regional_population[Pop Share of State],MATCH(town_population[[#This Row],[Regional Planning Commission]],regional_population[Regional Planning Commission],0)))</f>
        <v>3.2751263600434588E-3</v>
      </c>
    </row>
    <row r="199" spans="1:5" ht="15.6" x14ac:dyDescent="0.3">
      <c r="A199" s="57" t="s">
        <v>223</v>
      </c>
      <c r="B199" s="57" t="s">
        <v>16</v>
      </c>
      <c r="C199" s="57">
        <v>1756</v>
      </c>
      <c r="D199" s="53">
        <f t="shared" si="3"/>
        <v>2.7312842479869223E-3</v>
      </c>
      <c r="E199" s="58">
        <f>town_population[[#This Row],[Pop Share of State]]/(INDEX(regional_population[Pop Share of State],MATCH(town_population[[#This Row],[Regional Planning Commission]],regional_population[Regional Planning Commission],0)))</f>
        <v>4.7843500531291716E-2</v>
      </c>
    </row>
    <row r="200" spans="1:5" ht="15.6" x14ac:dyDescent="0.3">
      <c r="A200" s="57" t="s">
        <v>224</v>
      </c>
      <c r="B200" s="57" t="s">
        <v>35</v>
      </c>
      <c r="C200" s="57">
        <v>718</v>
      </c>
      <c r="D200" s="53">
        <f t="shared" si="3"/>
        <v>1.1167779556119648E-3</v>
      </c>
      <c r="E200" s="58">
        <f>town_population[[#This Row],[Pop Share of State]]/(INDEX(regional_population[Pop Share of State],MATCH(town_population[[#This Row],[Regional Planning Commission]],regional_population[Regional Planning Commission],0)))</f>
        <v>1.2570908326913651E-2</v>
      </c>
    </row>
    <row r="201" spans="1:5" ht="15.6" x14ac:dyDescent="0.3">
      <c r="A201" s="57" t="s">
        <v>225</v>
      </c>
      <c r="B201" s="57" t="s">
        <v>27</v>
      </c>
      <c r="C201" s="57">
        <v>5223</v>
      </c>
      <c r="D201" s="53">
        <f t="shared" si="3"/>
        <v>8.12385969660347E-3</v>
      </c>
      <c r="E201" s="58">
        <f>town_population[[#This Row],[Pop Share of State]]/(INDEX(regional_population[Pop Share of State],MATCH(town_population[[#This Row],[Regional Planning Commission]],regional_population[Regional Planning Commission],0)))</f>
        <v>0.20131046444401615</v>
      </c>
    </row>
    <row r="202" spans="1:5" ht="15.6" x14ac:dyDescent="0.3">
      <c r="A202" s="57" t="s">
        <v>226</v>
      </c>
      <c r="B202" s="57" t="s">
        <v>35</v>
      </c>
      <c r="C202" s="57">
        <v>1094</v>
      </c>
      <c r="D202" s="53">
        <f t="shared" si="3"/>
        <v>1.7016087513084812E-3</v>
      </c>
      <c r="E202" s="58">
        <f>town_population[[#This Row],[Pop Share of State]]/(INDEX(regional_population[Pop Share of State],MATCH(town_population[[#This Row],[Regional Planning Commission]],regional_population[Regional Planning Commission],0)))</f>
        <v>1.9154002381119129E-2</v>
      </c>
    </row>
    <row r="203" spans="1:5" ht="15.6" x14ac:dyDescent="0.3">
      <c r="A203" s="57" t="s">
        <v>227</v>
      </c>
      <c r="B203" s="57" t="s">
        <v>29</v>
      </c>
      <c r="C203" s="57">
        <v>440</v>
      </c>
      <c r="D203" s="53">
        <f t="shared" si="3"/>
        <v>6.8437646304911489E-4</v>
      </c>
      <c r="E203" s="58">
        <f>town_population[[#This Row],[Pop Share of State]]/(INDEX(regional_population[Pop Share of State],MATCH(town_population[[#This Row],[Regional Planning Commission]],regional_population[Regional Planning Commission],0)))</f>
        <v>9.065062425316248E-3</v>
      </c>
    </row>
    <row r="204" spans="1:5" ht="15.6" x14ac:dyDescent="0.3">
      <c r="A204" s="57" t="s">
        <v>228</v>
      </c>
      <c r="B204" s="57" t="s">
        <v>32</v>
      </c>
      <c r="C204" s="57">
        <v>545</v>
      </c>
      <c r="D204" s="53">
        <f t="shared" si="3"/>
        <v>8.4769357354947186E-4</v>
      </c>
      <c r="E204" s="58">
        <f>town_population[[#This Row],[Pop Share of State]]/(INDEX(regional_population[Pop Share of State],MATCH(town_population[[#This Row],[Regional Planning Commission]],regional_population[Regional Planning Commission],0)))</f>
        <v>9.0730505427182549E-3</v>
      </c>
    </row>
    <row r="205" spans="1:5" ht="15.6" x14ac:dyDescent="0.3">
      <c r="A205" s="57" t="s">
        <v>229</v>
      </c>
      <c r="B205" s="57" t="s">
        <v>19</v>
      </c>
      <c r="C205" s="57">
        <v>1056</v>
      </c>
      <c r="D205" s="53">
        <f t="shared" si="3"/>
        <v>1.6425035113178759E-3</v>
      </c>
      <c r="E205" s="58">
        <f>town_population[[#This Row],[Pop Share of State]]/(INDEX(regional_population[Pop Share of State],MATCH(town_population[[#This Row],[Regional Planning Commission]],regional_population[Regional Planning Commission],0)))</f>
        <v>2.9883691315052214E-2</v>
      </c>
    </row>
    <row r="206" spans="1:5" ht="15.6" x14ac:dyDescent="0.3">
      <c r="A206" s="57" t="s">
        <v>230</v>
      </c>
      <c r="B206" s="57" t="s">
        <v>18</v>
      </c>
      <c r="C206" s="57">
        <v>913</v>
      </c>
      <c r="D206" s="53">
        <f t="shared" si="3"/>
        <v>1.4200811608269133E-3</v>
      </c>
      <c r="E206" s="58">
        <f>town_population[[#This Row],[Pop Share of State]]/(INDEX(regional_population[Pop Share of State],MATCH(town_population[[#This Row],[Regional Planning Commission]],regional_population[Regional Planning Commission],0)))</f>
        <v>1.4375915224613836E-2</v>
      </c>
    </row>
    <row r="207" spans="1:5" ht="15.6" x14ac:dyDescent="0.3">
      <c r="A207" s="57" t="s">
        <v>231</v>
      </c>
      <c r="B207" s="57" t="s">
        <v>21</v>
      </c>
      <c r="C207" s="57">
        <v>6701</v>
      </c>
      <c r="D207" s="53">
        <f t="shared" si="3"/>
        <v>1.0422742452027543E-2</v>
      </c>
      <c r="E207" s="58">
        <f>town_population[[#This Row],[Pop Share of State]]/(INDEX(regional_population[Pop Share of State],MATCH(town_population[[#This Row],[Regional Planning Commission]],regional_population[Regional Planning Commission],0)))</f>
        <v>0.1170500794773708</v>
      </c>
    </row>
    <row r="208" spans="1:5" ht="15.6" x14ac:dyDescent="0.3">
      <c r="A208" s="57" t="s">
        <v>232</v>
      </c>
      <c r="B208" s="57" t="s">
        <v>35</v>
      </c>
      <c r="C208" s="57">
        <v>2775</v>
      </c>
      <c r="D208" s="53">
        <f t="shared" si="3"/>
        <v>4.3162379203665769E-3</v>
      </c>
      <c r="E208" s="58">
        <f>town_population[[#This Row],[Pop Share of State]]/(INDEX(regional_population[Pop Share of State],MATCH(town_population[[#This Row],[Regional Planning Commission]],regional_population[Regional Planning Commission],0)))</f>
        <v>4.858533510750053E-2</v>
      </c>
    </row>
    <row r="209" spans="1:5" ht="15.6" x14ac:dyDescent="0.3">
      <c r="A209" s="57" t="s">
        <v>233</v>
      </c>
      <c r="B209" s="57" t="s">
        <v>32</v>
      </c>
      <c r="C209" s="57">
        <v>553</v>
      </c>
      <c r="D209" s="53">
        <f t="shared" si="3"/>
        <v>8.6013678196854672E-4</v>
      </c>
      <c r="E209" s="58">
        <f>town_population[[#This Row],[Pop Share of State]]/(INDEX(regional_population[Pop Share of State],MATCH(town_population[[#This Row],[Regional Planning Commission]],regional_population[Regional Planning Commission],0)))</f>
        <v>9.2062329360058613E-3</v>
      </c>
    </row>
    <row r="210" spans="1:5" ht="15.6" x14ac:dyDescent="0.3">
      <c r="A210" s="57" t="s">
        <v>234</v>
      </c>
      <c r="B210" s="57" t="s">
        <v>35</v>
      </c>
      <c r="C210" s="57">
        <v>1199</v>
      </c>
      <c r="D210" s="53">
        <f t="shared" si="3"/>
        <v>1.8649258618088382E-3</v>
      </c>
      <c r="E210" s="58">
        <f>town_population[[#This Row],[Pop Share of State]]/(INDEX(regional_population[Pop Share of State],MATCH(town_population[[#This Row],[Regional Planning Commission]],regional_population[Regional Planning Commission],0)))</f>
        <v>2.0992366412213744E-2</v>
      </c>
    </row>
    <row r="211" spans="1:5" ht="15.6" x14ac:dyDescent="0.3">
      <c r="A211" s="57" t="s">
        <v>235</v>
      </c>
      <c r="B211" s="57" t="s">
        <v>29</v>
      </c>
      <c r="C211" s="57">
        <v>1291</v>
      </c>
      <c r="D211" s="53">
        <f t="shared" si="3"/>
        <v>2.0080227586281984E-3</v>
      </c>
      <c r="E211" s="58">
        <f>town_population[[#This Row],[Pop Share of State]]/(INDEX(regional_population[Pop Share of State],MATCH(town_population[[#This Row],[Regional Planning Commission]],regional_population[Regional Planning Commission],0)))</f>
        <v>2.6597717252461989E-2</v>
      </c>
    </row>
    <row r="212" spans="1:5" ht="15.6" x14ac:dyDescent="0.3">
      <c r="A212" s="57" t="s">
        <v>236</v>
      </c>
      <c r="B212" s="57" t="s">
        <v>18</v>
      </c>
      <c r="C212" s="57">
        <v>1722</v>
      </c>
      <c r="D212" s="53">
        <f t="shared" si="3"/>
        <v>2.6784006122058542E-3</v>
      </c>
      <c r="E212" s="58">
        <f>town_population[[#This Row],[Pop Share of State]]/(INDEX(regional_population[Pop Share of State],MATCH(town_population[[#This Row],[Regional Planning Commission]],regional_population[Regional Planning Commission],0)))</f>
        <v>2.7114267269205947E-2</v>
      </c>
    </row>
    <row r="213" spans="1:5" ht="15.6" x14ac:dyDescent="0.3">
      <c r="A213" s="57" t="s">
        <v>237</v>
      </c>
      <c r="B213" s="57" t="s">
        <v>35</v>
      </c>
      <c r="C213" s="57">
        <v>1337</v>
      </c>
      <c r="D213" s="53">
        <f t="shared" si="3"/>
        <v>2.0795712070378787E-3</v>
      </c>
      <c r="E213" s="58">
        <f>town_population[[#This Row],[Pop Share of State]]/(INDEX(regional_population[Pop Share of State],MATCH(town_population[[#This Row],[Regional Planning Commission]],regional_population[Regional Planning Commission],0)))</f>
        <v>2.3408501995938094E-2</v>
      </c>
    </row>
    <row r="214" spans="1:5" ht="15.6" x14ac:dyDescent="0.3">
      <c r="A214" s="57" t="s">
        <v>238</v>
      </c>
      <c r="B214" s="57" t="s">
        <v>25</v>
      </c>
      <c r="C214" s="57">
        <v>3129</v>
      </c>
      <c r="D214" s="53">
        <f t="shared" si="3"/>
        <v>4.8668498929106373E-3</v>
      </c>
      <c r="E214" s="58">
        <f>town_population[[#This Row],[Pop Share of State]]/(INDEX(regional_population[Pop Share of State],MATCH(town_population[[#This Row],[Regional Planning Commission]],regional_population[Regional Planning Commission],0)))</f>
        <v>1.8603517366850186E-2</v>
      </c>
    </row>
    <row r="215" spans="1:5" ht="15.6" x14ac:dyDescent="0.3">
      <c r="A215" s="57" t="s">
        <v>239</v>
      </c>
      <c r="B215" s="57" t="s">
        <v>16</v>
      </c>
      <c r="C215" s="57">
        <v>2553</v>
      </c>
      <c r="D215" s="53">
        <f t="shared" si="3"/>
        <v>3.9709388867372507E-3</v>
      </c>
      <c r="E215" s="58">
        <f>town_population[[#This Row],[Pop Share of State]]/(INDEX(regional_population[Pop Share of State],MATCH(town_population[[#This Row],[Regional Planning Commission]],regional_population[Regional Planning Commission],0)))</f>
        <v>6.9558346729150192E-2</v>
      </c>
    </row>
    <row r="216" spans="1:5" ht="15.6" x14ac:dyDescent="0.3">
      <c r="A216" s="57" t="s">
        <v>240</v>
      </c>
      <c r="B216" s="57" t="s">
        <v>29</v>
      </c>
      <c r="C216" s="57">
        <v>2192</v>
      </c>
      <c r="D216" s="53">
        <f t="shared" si="3"/>
        <v>3.4094391068264997E-3</v>
      </c>
      <c r="E216" s="58">
        <f>town_population[[#This Row],[Pop Share of State]]/(INDEX(regional_population[Pop Share of State],MATCH(town_population[[#This Row],[Regional Planning Commission]],regional_population[Regional Planning Commission],0)))</f>
        <v>4.5160492809757306E-2</v>
      </c>
    </row>
    <row r="217" spans="1:5" ht="15.6" x14ac:dyDescent="0.3">
      <c r="A217" s="57" t="s">
        <v>241</v>
      </c>
      <c r="B217" s="57" t="s">
        <v>35</v>
      </c>
      <c r="C217" s="57">
        <v>672</v>
      </c>
      <c r="D217" s="53">
        <f t="shared" si="3"/>
        <v>1.0452295072022847E-3</v>
      </c>
      <c r="E217" s="58">
        <f>town_population[[#This Row],[Pop Share of State]]/(INDEX(regional_population[Pop Share of State],MATCH(town_population[[#This Row],[Regional Planning Commission]],regional_population[Regional Planning Commission],0)))</f>
        <v>1.1765529799005536E-2</v>
      </c>
    </row>
    <row r="218" spans="1:5" ht="15.6" x14ac:dyDescent="0.3">
      <c r="A218" s="57" t="s">
        <v>242</v>
      </c>
      <c r="B218" s="57" t="s">
        <v>18</v>
      </c>
      <c r="C218" s="57">
        <v>70</v>
      </c>
      <c r="D218" s="53">
        <f t="shared" si="3"/>
        <v>1.0887807366690465E-4</v>
      </c>
      <c r="E218" s="58">
        <f>town_population[[#This Row],[Pop Share of State]]/(INDEX(regional_population[Pop Share of State],MATCH(town_population[[#This Row],[Regional Planning Commission]],regional_population[Regional Planning Commission],0)))</f>
        <v>1.1022059865530873E-3</v>
      </c>
    </row>
    <row r="219" spans="1:5" ht="15.6" x14ac:dyDescent="0.3">
      <c r="A219" s="57" t="s">
        <v>243</v>
      </c>
      <c r="B219" s="57" t="s">
        <v>22</v>
      </c>
      <c r="C219" s="57">
        <v>1844</v>
      </c>
      <c r="D219" s="53">
        <f t="shared" si="3"/>
        <v>2.8681595405967452E-3</v>
      </c>
      <c r="E219" s="58">
        <f>town_population[[#This Row],[Pop Share of State]]/(INDEX(regional_population[Pop Share of State],MATCH(town_population[[#This Row],[Regional Planning Commission]],regional_population[Regional Planning Commission],0)))</f>
        <v>2.8194856426408978E-2</v>
      </c>
    </row>
    <row r="220" spans="1:5" ht="15.6" x14ac:dyDescent="0.3">
      <c r="A220" s="57" t="s">
        <v>244</v>
      </c>
      <c r="B220" s="57" t="s">
        <v>18</v>
      </c>
      <c r="C220" s="57">
        <v>956</v>
      </c>
      <c r="D220" s="53">
        <f t="shared" si="3"/>
        <v>1.4869634060794405E-3</v>
      </c>
      <c r="E220" s="58">
        <f>town_population[[#This Row],[Pop Share of State]]/(INDEX(regional_population[Pop Share of State],MATCH(town_population[[#This Row],[Regional Planning Commission]],regional_population[Regional Planning Commission],0)))</f>
        <v>1.505298461635359E-2</v>
      </c>
    </row>
    <row r="221" spans="1:5" ht="15.6" x14ac:dyDescent="0.3">
      <c r="A221" s="57" t="s">
        <v>245</v>
      </c>
      <c r="B221" s="57" t="s">
        <v>32</v>
      </c>
      <c r="C221" s="57">
        <v>2129</v>
      </c>
      <c r="D221" s="53">
        <f t="shared" si="3"/>
        <v>3.3114488405262855E-3</v>
      </c>
      <c r="E221" s="58">
        <f>town_population[[#This Row],[Pop Share of State]]/(INDEX(regional_population[Pop Share of State],MATCH(town_population[[#This Row],[Regional Planning Commission]],regional_population[Regional Planning Commission],0)))</f>
        <v>3.5443164413664519E-2</v>
      </c>
    </row>
    <row r="222" spans="1:5" ht="15.6" x14ac:dyDescent="0.3">
      <c r="A222" s="57" t="s">
        <v>246</v>
      </c>
      <c r="B222" s="57" t="s">
        <v>16</v>
      </c>
      <c r="C222" s="57">
        <v>446</v>
      </c>
      <c r="D222" s="53">
        <f t="shared" si="3"/>
        <v>6.9370886936342101E-4</v>
      </c>
      <c r="E222" s="58">
        <f>town_population[[#This Row],[Pop Share of State]]/(INDEX(regional_population[Pop Share of State],MATCH(town_population[[#This Row],[Regional Planning Commission]],regional_population[Regional Planning Commission],0)))</f>
        <v>1.2151595237446527E-2</v>
      </c>
    </row>
    <row r="223" spans="1:5" ht="15.6" x14ac:dyDescent="0.3">
      <c r="A223" s="57" t="s">
        <v>247</v>
      </c>
      <c r="B223" s="57" t="s">
        <v>29</v>
      </c>
      <c r="C223" s="57">
        <v>869</v>
      </c>
      <c r="D223" s="53">
        <f t="shared" si="3"/>
        <v>1.3516435145220019E-3</v>
      </c>
      <c r="E223" s="58">
        <f>town_population[[#This Row],[Pop Share of State]]/(INDEX(regional_population[Pop Share of State],MATCH(town_population[[#This Row],[Regional Planning Commission]],regional_population[Regional Planning Commission],0)))</f>
        <v>1.7903498289999587E-2</v>
      </c>
    </row>
    <row r="224" spans="1:5" ht="15.6" x14ac:dyDescent="0.3">
      <c r="A224" s="57" t="s">
        <v>248</v>
      </c>
      <c r="B224" s="57" t="s">
        <v>18</v>
      </c>
      <c r="C224" s="57">
        <v>0</v>
      </c>
      <c r="D224" s="53">
        <f t="shared" si="3"/>
        <v>0</v>
      </c>
      <c r="E224" s="58">
        <f>town_population[[#This Row],[Pop Share of State]]/(INDEX(regional_population[Pop Share of State],MATCH(town_population[[#This Row],[Regional Planning Commission]],regional_population[Regional Planning Commission],0)))</f>
        <v>0</v>
      </c>
    </row>
    <row r="225" spans="1:5" ht="15.6" x14ac:dyDescent="0.3">
      <c r="A225" s="57" t="s">
        <v>249</v>
      </c>
      <c r="B225" s="57" t="s">
        <v>22</v>
      </c>
      <c r="C225" s="57">
        <v>1977</v>
      </c>
      <c r="D225" s="53">
        <f t="shared" si="3"/>
        <v>3.0750278805638642E-3</v>
      </c>
      <c r="E225" s="58">
        <f>town_population[[#This Row],[Pop Share of State]]/(INDEX(regional_population[Pop Share of State],MATCH(town_population[[#This Row],[Regional Planning Commission]],regional_population[Regional Planning Commission],0)))</f>
        <v>3.0228433381242165E-2</v>
      </c>
    </row>
    <row r="226" spans="1:5" ht="15.6" x14ac:dyDescent="0.3">
      <c r="A226" s="57" t="s">
        <v>250</v>
      </c>
      <c r="B226" s="57" t="s">
        <v>18</v>
      </c>
      <c r="C226" s="57">
        <v>2</v>
      </c>
      <c r="D226" s="53">
        <f t="shared" si="3"/>
        <v>3.1108021047687039E-6</v>
      </c>
      <c r="E226" s="58">
        <f>town_population[[#This Row],[Pop Share of State]]/(INDEX(regional_population[Pop Share of State],MATCH(town_population[[#This Row],[Regional Planning Commission]],regional_population[Regional Planning Commission],0)))</f>
        <v>3.1491599615802493E-5</v>
      </c>
    </row>
    <row r="227" spans="1:5" ht="15.6" x14ac:dyDescent="0.3">
      <c r="A227" s="57" t="s">
        <v>251</v>
      </c>
      <c r="B227" s="57" t="s">
        <v>22</v>
      </c>
      <c r="C227" s="57">
        <v>1032</v>
      </c>
      <c r="D227" s="53">
        <f t="shared" si="3"/>
        <v>1.6051738860606514E-3</v>
      </c>
      <c r="E227" s="58">
        <f>town_population[[#This Row],[Pop Share of State]]/(INDEX(regional_population[Pop Share of State],MATCH(town_population[[#This Row],[Regional Planning Commission]],regional_population[Regional Planning Commission],0)))</f>
        <v>1.5779333965322162E-2</v>
      </c>
    </row>
    <row r="228" spans="1:5" ht="15.6" x14ac:dyDescent="0.3">
      <c r="A228" s="57" t="s">
        <v>252</v>
      </c>
      <c r="B228" s="57" t="s">
        <v>22</v>
      </c>
      <c r="C228" s="57">
        <v>5331</v>
      </c>
      <c r="D228" s="53">
        <f t="shared" si="3"/>
        <v>8.2918430102609814E-3</v>
      </c>
      <c r="E228" s="58">
        <f>town_population[[#This Row],[Pop Share of State]]/(INDEX(regional_population[Pop Share of State],MATCH(town_population[[#This Row],[Regional Planning Commission]],regional_population[Regional Planning Commission],0)))</f>
        <v>8.1511268768539188E-2</v>
      </c>
    </row>
    <row r="229" spans="1:5" ht="15.6" x14ac:dyDescent="0.3">
      <c r="A229" s="57" t="s">
        <v>253</v>
      </c>
      <c r="B229" s="57" t="s">
        <v>18</v>
      </c>
      <c r="C229" s="57">
        <v>1268</v>
      </c>
      <c r="D229" s="53">
        <f t="shared" si="3"/>
        <v>1.9722485344233582E-3</v>
      </c>
      <c r="E229" s="58">
        <f>town_population[[#This Row],[Pop Share of State]]/(INDEX(regional_population[Pop Share of State],MATCH(town_population[[#This Row],[Regional Planning Commission]],regional_population[Regional Planning Commission],0)))</f>
        <v>1.9965674156418776E-2</v>
      </c>
    </row>
    <row r="230" spans="1:5" ht="15.6" x14ac:dyDescent="0.3">
      <c r="A230" s="57" t="s">
        <v>254</v>
      </c>
      <c r="B230" s="57" t="s">
        <v>27</v>
      </c>
      <c r="C230" s="57">
        <v>686</v>
      </c>
      <c r="D230" s="53">
        <f t="shared" si="3"/>
        <v>1.0670051219356656E-3</v>
      </c>
      <c r="E230" s="58">
        <f>town_population[[#This Row],[Pop Share of State]]/(INDEX(regional_population[Pop Share of State],MATCH(town_population[[#This Row],[Regional Planning Commission]],regional_population[Regional Planning Commission],0)))</f>
        <v>2.6440547311620734E-2</v>
      </c>
    </row>
    <row r="231" spans="1:5" ht="15.6" x14ac:dyDescent="0.3">
      <c r="A231" s="57" t="s">
        <v>255</v>
      </c>
      <c r="B231" s="57" t="s">
        <v>24</v>
      </c>
      <c r="C231" s="57">
        <v>2842</v>
      </c>
      <c r="D231" s="53">
        <f t="shared" si="3"/>
        <v>4.4204497908763287E-3</v>
      </c>
      <c r="E231" s="58">
        <f>town_population[[#This Row],[Pop Share of State]]/(INDEX(regional_population[Pop Share of State],MATCH(town_population[[#This Row],[Regional Planning Commission]],regional_population[Regional Planning Commission],0)))</f>
        <v>0.11432019308125504</v>
      </c>
    </row>
    <row r="232" spans="1:5" ht="15.6" x14ac:dyDescent="0.3">
      <c r="A232" s="57" t="s">
        <v>256</v>
      </c>
      <c r="B232" s="57" t="s">
        <v>32</v>
      </c>
      <c r="C232" s="57">
        <v>1214</v>
      </c>
      <c r="D232" s="53">
        <f t="shared" si="3"/>
        <v>1.8882568775946034E-3</v>
      </c>
      <c r="E232" s="58">
        <f>town_population[[#This Row],[Pop Share of State]]/(INDEX(regional_population[Pop Share of State],MATCH(town_population[[#This Row],[Regional Planning Commission]],regional_population[Regional Planning Commission],0)))</f>
        <v>2.0210428181394423E-2</v>
      </c>
    </row>
    <row r="233" spans="1:5" ht="15.6" x14ac:dyDescent="0.3">
      <c r="A233" s="57" t="s">
        <v>257</v>
      </c>
      <c r="B233" s="57" t="s">
        <v>35</v>
      </c>
      <c r="C233" s="57">
        <v>621</v>
      </c>
      <c r="D233" s="53">
        <f t="shared" si="3"/>
        <v>9.6590405353068267E-4</v>
      </c>
      <c r="E233" s="58">
        <f>town_population[[#This Row],[Pop Share of State]]/(INDEX(regional_population[Pop Share of State],MATCH(town_population[[#This Row],[Regional Planning Commission]],regional_population[Regional Planning Commission],0)))</f>
        <v>1.0872610126759578E-2</v>
      </c>
    </row>
    <row r="234" spans="1:5" ht="15.6" x14ac:dyDescent="0.3">
      <c r="A234" s="57" t="s">
        <v>258</v>
      </c>
      <c r="B234" s="57" t="s">
        <v>32</v>
      </c>
      <c r="C234" s="57">
        <v>239</v>
      </c>
      <c r="D234" s="53">
        <f t="shared" si="3"/>
        <v>3.7174085151986012E-4</v>
      </c>
      <c r="E234" s="58">
        <f>town_population[[#This Row],[Pop Share of State]]/(INDEX(regional_population[Pop Share of State],MATCH(town_population[[#This Row],[Regional Planning Commission]],regional_population[Regional Planning Commission],0)))</f>
        <v>3.9788239994672705E-3</v>
      </c>
    </row>
    <row r="235" spans="1:5" ht="15.6" x14ac:dyDescent="0.3">
      <c r="A235" s="57" t="s">
        <v>259</v>
      </c>
      <c r="B235" s="57" t="s">
        <v>32</v>
      </c>
      <c r="C235" s="57">
        <v>2214</v>
      </c>
      <c r="D235" s="53">
        <f t="shared" si="3"/>
        <v>3.4436579299789555E-3</v>
      </c>
      <c r="E235" s="58">
        <f>town_population[[#This Row],[Pop Share of State]]/(INDEX(regional_population[Pop Share of State],MATCH(town_population[[#This Row],[Regional Planning Commission]],regional_population[Regional Planning Commission],0)))</f>
        <v>3.6858227342345347E-2</v>
      </c>
    </row>
    <row r="236" spans="1:5" ht="15.6" x14ac:dyDescent="0.3">
      <c r="A236" s="57" t="s">
        <v>260</v>
      </c>
      <c r="B236" s="57" t="s">
        <v>24</v>
      </c>
      <c r="C236" s="57">
        <v>1344</v>
      </c>
      <c r="D236" s="53">
        <f t="shared" si="3"/>
        <v>2.0904590144045694E-3</v>
      </c>
      <c r="E236" s="58">
        <f>town_population[[#This Row],[Pop Share of State]]/(INDEX(regional_population[Pop Share of State],MATCH(town_population[[#This Row],[Regional Planning Commission]],regional_population[Regional Planning Commission],0)))</f>
        <v>5.4062751407884163E-2</v>
      </c>
    </row>
    <row r="237" spans="1:5" ht="15.6" x14ac:dyDescent="0.3">
      <c r="A237" s="57" t="s">
        <v>261</v>
      </c>
      <c r="B237" s="57" t="s">
        <v>18</v>
      </c>
      <c r="C237" s="57">
        <v>534</v>
      </c>
      <c r="D237" s="53">
        <f t="shared" si="3"/>
        <v>8.3058416197324394E-4</v>
      </c>
      <c r="E237" s="58">
        <f>town_population[[#This Row],[Pop Share of State]]/(INDEX(regional_population[Pop Share of State],MATCH(town_population[[#This Row],[Regional Planning Commission]],regional_population[Regional Planning Commission],0)))</f>
        <v>8.4082570974192642E-3</v>
      </c>
    </row>
    <row r="238" spans="1:5" ht="15.6" x14ac:dyDescent="0.3">
      <c r="A238" s="57" t="s">
        <v>262</v>
      </c>
      <c r="B238" s="57" t="s">
        <v>25</v>
      </c>
      <c r="C238" s="57">
        <v>2062</v>
      </c>
      <c r="D238" s="53">
        <f t="shared" si="3"/>
        <v>3.2072369700165337E-3</v>
      </c>
      <c r="E238" s="58">
        <f>town_population[[#This Row],[Pop Share of State]]/(INDEX(regional_population[Pop Share of State],MATCH(town_population[[#This Row],[Regional Planning Commission]],regional_population[Regional Planning Commission],0)))</f>
        <v>1.2259652544085996E-2</v>
      </c>
    </row>
    <row r="239" spans="1:5" ht="15.6" x14ac:dyDescent="0.3">
      <c r="A239" s="57" t="s">
        <v>263</v>
      </c>
      <c r="B239" s="57" t="s">
        <v>29</v>
      </c>
      <c r="C239" s="57">
        <v>3016</v>
      </c>
      <c r="D239" s="53">
        <f t="shared" si="3"/>
        <v>4.691089573991206E-3</v>
      </c>
      <c r="E239" s="58">
        <f>town_population[[#This Row],[Pop Share of State]]/(INDEX(regional_population[Pop Share of State],MATCH(town_population[[#This Row],[Regional Planning Commission]],regional_population[Regional Planning Commission],0)))</f>
        <v>6.2136882442622283E-2</v>
      </c>
    </row>
    <row r="240" spans="1:5" ht="15.6" x14ac:dyDescent="0.3">
      <c r="A240" s="57" t="s">
        <v>264</v>
      </c>
      <c r="B240" s="57" t="s">
        <v>18</v>
      </c>
      <c r="C240" s="57">
        <v>357</v>
      </c>
      <c r="D240" s="53">
        <f t="shared" si="3"/>
        <v>5.5527817570121365E-4</v>
      </c>
      <c r="E240" s="58">
        <f>town_population[[#This Row],[Pop Share of State]]/(INDEX(regional_population[Pop Share of State],MATCH(town_population[[#This Row],[Regional Planning Commission]],regional_population[Regional Planning Commission],0)))</f>
        <v>5.6212505314207446E-3</v>
      </c>
    </row>
    <row r="241" spans="1:5" ht="15.6" x14ac:dyDescent="0.3">
      <c r="A241" s="57" t="s">
        <v>265</v>
      </c>
      <c r="B241" s="57" t="s">
        <v>29</v>
      </c>
      <c r="C241" s="57">
        <v>623</v>
      </c>
      <c r="D241" s="53">
        <f t="shared" si="3"/>
        <v>9.690148556354513E-4</v>
      </c>
      <c r="E241" s="58">
        <f>town_population[[#This Row],[Pop Share of State]]/(INDEX(regional_population[Pop Share of State],MATCH(town_population[[#This Row],[Regional Planning Commission]],regional_population[Regional Planning Commission],0)))</f>
        <v>1.2835304297663686E-2</v>
      </c>
    </row>
    <row r="242" spans="1:5" ht="15.6" x14ac:dyDescent="0.3">
      <c r="A242" s="57" t="s">
        <v>266</v>
      </c>
      <c r="B242" s="57" t="s">
        <v>16</v>
      </c>
      <c r="C242" s="57">
        <v>814</v>
      </c>
      <c r="D242" s="53">
        <f t="shared" si="3"/>
        <v>1.2660964566408625E-3</v>
      </c>
      <c r="E242" s="58">
        <f>town_population[[#This Row],[Pop Share of State]]/(INDEX(regional_population[Pop Share of State],MATCH(town_population[[#This Row],[Regional Planning Commission]],regional_population[Regional Planning Commission],0)))</f>
        <v>2.2178023594801508E-2</v>
      </c>
    </row>
    <row r="243" spans="1:5" ht="15.6" x14ac:dyDescent="0.3">
      <c r="A243" s="57" t="s">
        <v>267</v>
      </c>
      <c r="B243" s="57" t="s">
        <v>18</v>
      </c>
      <c r="C243" s="57">
        <v>759</v>
      </c>
      <c r="D243" s="53">
        <f t="shared" si="3"/>
        <v>1.1805493987597233E-3</v>
      </c>
      <c r="E243" s="58">
        <f>town_population[[#This Row],[Pop Share of State]]/(INDEX(regional_population[Pop Share of State],MATCH(town_population[[#This Row],[Regional Planning Commission]],regional_population[Regional Planning Commission],0)))</f>
        <v>1.1951062054197046E-2</v>
      </c>
    </row>
    <row r="244" spans="1:5" ht="15.6" x14ac:dyDescent="0.3">
      <c r="A244" s="57" t="s">
        <v>268</v>
      </c>
      <c r="B244" s="57" t="s">
        <v>16</v>
      </c>
      <c r="C244" s="57">
        <v>405</v>
      </c>
      <c r="D244" s="53">
        <f t="shared" si="3"/>
        <v>6.299374262156626E-4</v>
      </c>
      <c r="E244" s="58">
        <f>town_population[[#This Row],[Pop Share of State]]/(INDEX(regional_population[Pop Share of State],MATCH(town_population[[#This Row],[Regional Planning Commission]],regional_population[Regional Planning Commission],0)))</f>
        <v>1.1034520338936871E-2</v>
      </c>
    </row>
    <row r="245" spans="1:5" ht="15.6" x14ac:dyDescent="0.3">
      <c r="A245" s="57" t="s">
        <v>269</v>
      </c>
      <c r="B245" s="57" t="s">
        <v>29</v>
      </c>
      <c r="C245" s="57">
        <v>1344</v>
      </c>
      <c r="D245" s="53">
        <f t="shared" si="3"/>
        <v>2.0904590144045694E-3</v>
      </c>
      <c r="E245" s="58">
        <f>town_population[[#This Row],[Pop Share of State]]/(INDEX(regional_population[Pop Share of State],MATCH(town_population[[#This Row],[Regional Planning Commission]],regional_population[Regional Planning Commission],0)))</f>
        <v>2.7689645226420541E-2</v>
      </c>
    </row>
    <row r="246" spans="1:5" ht="15.6" x14ac:dyDescent="0.3">
      <c r="A246" s="57" t="s">
        <v>270</v>
      </c>
      <c r="B246" s="57" t="s">
        <v>22</v>
      </c>
      <c r="C246" s="57">
        <v>3515</v>
      </c>
      <c r="D246" s="53">
        <f t="shared" si="3"/>
        <v>5.4672346991309975E-3</v>
      </c>
      <c r="E246" s="58">
        <f>town_population[[#This Row],[Pop Share of State]]/(INDEX(regional_population[Pop Share of State],MATCH(town_population[[#This Row],[Regional Planning Commission]],regional_population[Regional Planning Commission],0)))</f>
        <v>5.3744533806305617E-2</v>
      </c>
    </row>
    <row r="247" spans="1:5" ht="15.6" x14ac:dyDescent="0.3">
      <c r="A247" s="57" t="s">
        <v>271</v>
      </c>
      <c r="B247" s="57" t="s">
        <v>25</v>
      </c>
      <c r="C247" s="57">
        <v>10103</v>
      </c>
      <c r="D247" s="53">
        <f t="shared" si="3"/>
        <v>1.5714216832239107E-2</v>
      </c>
      <c r="E247" s="58">
        <f>town_population[[#This Row],[Pop Share of State]]/(INDEX(regional_population[Pop Share of State],MATCH(town_population[[#This Row],[Regional Planning Commission]],regional_population[Regional Planning Commission],0)))</f>
        <v>6.0067541053783133E-2</v>
      </c>
    </row>
    <row r="248" spans="1:5" ht="15.6" x14ac:dyDescent="0.3">
      <c r="A248" s="57" t="s">
        <v>272</v>
      </c>
      <c r="B248" s="57" t="s">
        <v>29</v>
      </c>
      <c r="C248" s="57">
        <v>2255</v>
      </c>
      <c r="D248" s="53">
        <f t="shared" si="3"/>
        <v>3.5074293731267138E-3</v>
      </c>
      <c r="E248" s="58">
        <f>town_population[[#This Row],[Pop Share of State]]/(INDEX(regional_population[Pop Share of State],MATCH(town_population[[#This Row],[Regional Planning Commission]],regional_population[Regional Planning Commission],0)))</f>
        <v>4.6458444929745768E-2</v>
      </c>
    </row>
    <row r="249" spans="1:5" ht="15.6" x14ac:dyDescent="0.3">
      <c r="A249" s="57" t="s">
        <v>273</v>
      </c>
      <c r="B249" s="57" t="s">
        <v>29</v>
      </c>
      <c r="C249" s="57">
        <v>449</v>
      </c>
      <c r="D249" s="53">
        <f t="shared" si="3"/>
        <v>6.9837507252057407E-4</v>
      </c>
      <c r="E249" s="58">
        <f>town_population[[#This Row],[Pop Share of State]]/(INDEX(regional_population[Pop Share of State],MATCH(town_population[[#This Row],[Regional Planning Commission]],regional_population[Regional Planning Commission],0)))</f>
        <v>9.2504841567431703E-3</v>
      </c>
    </row>
    <row r="250" spans="1:5" ht="15.6" x14ac:dyDescent="0.3">
      <c r="A250" s="57" t="s">
        <v>274</v>
      </c>
      <c r="B250" s="57" t="s">
        <v>24</v>
      </c>
      <c r="C250" s="57">
        <v>3559</v>
      </c>
      <c r="D250" s="53">
        <f t="shared" si="3"/>
        <v>5.5356723454359092E-3</v>
      </c>
      <c r="E250" s="58">
        <f>town_population[[#This Row],[Pop Share of State]]/(INDEX(regional_population[Pop Share of State],MATCH(town_population[[#This Row],[Regional Planning Commission]],regional_population[Regional Planning Commission],0)))</f>
        <v>0.14316170555108609</v>
      </c>
    </row>
    <row r="251" spans="1:5" ht="15.6" x14ac:dyDescent="0.3">
      <c r="A251" s="57" t="s">
        <v>275</v>
      </c>
      <c r="B251" s="57" t="s">
        <v>29</v>
      </c>
      <c r="C251" s="57">
        <v>1182</v>
      </c>
      <c r="D251" s="53">
        <f t="shared" si="3"/>
        <v>1.8384840439183041E-3</v>
      </c>
      <c r="E251" s="58">
        <f>town_population[[#This Row],[Pop Share of State]]/(INDEX(regional_population[Pop Share of State],MATCH(town_population[[#This Row],[Regional Planning Commission]],regional_population[Regional Planning Commission],0)))</f>
        <v>2.4352054060735921E-2</v>
      </c>
    </row>
    <row r="252" spans="1:5" ht="15.6" x14ac:dyDescent="0.3">
      <c r="A252" s="57" t="s">
        <v>276</v>
      </c>
      <c r="B252" s="57" t="s">
        <v>25</v>
      </c>
      <c r="C252" s="57">
        <v>7997</v>
      </c>
      <c r="D252" s="53">
        <f t="shared" si="3"/>
        <v>1.2438542215917663E-2</v>
      </c>
      <c r="E252" s="58">
        <f>town_population[[#This Row],[Pop Share of State]]/(INDEX(regional_population[Pop Share of State],MATCH(town_population[[#This Row],[Regional Planning Commission]],regional_population[Regional Planning Commission],0)))</f>
        <v>4.7546285836593462E-2</v>
      </c>
    </row>
    <row r="253" spans="1:5" ht="15.6" x14ac:dyDescent="0.3">
      <c r="A253" s="57" t="s">
        <v>277</v>
      </c>
      <c r="B253" s="57" t="s">
        <v>27</v>
      </c>
      <c r="C253" s="57">
        <v>1670</v>
      </c>
      <c r="D253" s="53">
        <f t="shared" si="3"/>
        <v>2.597519757481868E-3</v>
      </c>
      <c r="E253" s="58">
        <f>town_population[[#This Row],[Pop Share of State]]/(INDEX(regional_population[Pop Share of State],MATCH(town_population[[#This Row],[Regional Planning Commission]],regional_population[Regional Planning Commission],0)))</f>
        <v>6.4366930044324533E-2</v>
      </c>
    </row>
    <row r="254" spans="1:5" ht="15.6" x14ac:dyDescent="0.3">
      <c r="A254" s="57" t="s">
        <v>278</v>
      </c>
      <c r="B254" s="57" t="s">
        <v>22</v>
      </c>
      <c r="C254" s="57">
        <v>928</v>
      </c>
      <c r="D254" s="53">
        <f t="shared" si="3"/>
        <v>1.4434121766126787E-3</v>
      </c>
      <c r="E254" s="58">
        <f>town_population[[#This Row],[Pop Share of State]]/(INDEX(regional_population[Pop Share of State],MATCH(town_population[[#This Row],[Regional Planning Commission]],regional_population[Regional Planning Commission],0)))</f>
        <v>1.4189168526956362E-2</v>
      </c>
    </row>
    <row r="255" spans="1:5" ht="15.6" x14ac:dyDescent="0.3">
      <c r="A255" s="57" t="s">
        <v>279</v>
      </c>
      <c r="B255" s="57" t="s">
        <v>19</v>
      </c>
      <c r="C255" s="57">
        <v>355</v>
      </c>
      <c r="D255" s="53">
        <f t="shared" si="3"/>
        <v>5.5216737359644501E-4</v>
      </c>
      <c r="E255" s="58">
        <f>town_population[[#This Row],[Pop Share of State]]/(INDEX(regional_population[Pop Share of State],MATCH(town_population[[#This Row],[Regional Planning Commission]],regional_population[Regional Planning Commission],0)))</f>
        <v>1.0046127288677591E-2</v>
      </c>
    </row>
    <row r="256" spans="1:5" ht="15.6" x14ac:dyDescent="0.3">
      <c r="A256" s="57" t="s">
        <v>280</v>
      </c>
      <c r="B256" s="57" t="s">
        <v>35</v>
      </c>
      <c r="C256" s="57">
        <v>3005</v>
      </c>
      <c r="D256" s="53">
        <f t="shared" si="3"/>
        <v>4.6739801624149776E-3</v>
      </c>
      <c r="E256" s="58">
        <f>town_population[[#This Row],[Pop Share of State]]/(INDEX(regional_population[Pop Share of State],MATCH(town_population[[#This Row],[Regional Planning Commission]],regional_population[Regional Planning Commission],0)))</f>
        <v>5.2612227747041114E-2</v>
      </c>
    </row>
    <row r="257" spans="1:5" x14ac:dyDescent="0.3">
      <c r="A257" t="s">
        <v>281</v>
      </c>
      <c r="B257" t="s">
        <v>22</v>
      </c>
      <c r="C257">
        <v>964</v>
      </c>
      <c r="D257" s="83">
        <f t="shared" si="3"/>
        <v>1.4994066144985154E-3</v>
      </c>
      <c r="E257" s="15">
        <f>town_population[[#This Row],[Pop Share of State]]/(INDEX(regional_population[Pop Share of State],MATCH(town_population[[#This Row],[Regional Planning Commission]],regional_population[Regional Planning Commission],0)))</f>
        <v>1.4739610409467601E-2</v>
      </c>
    </row>
  </sheetData>
  <pageMargins left="0.7" right="0.7" top="0.75" bottom="0.75" header="0.3" footer="0.3"/>
  <pageSetup orientation="portrait" horizontalDpi="200" verticalDpi="0" copies="0" r:id="rId1"/>
  <tableParts count="2">
    <tablePart r:id="rId2"/>
    <tablePart r:id="rId3"/>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tabColor rgb="FFFF0000"/>
    <pageSetUpPr autoPageBreaks="0"/>
  </sheetPr>
  <dimension ref="A1:S54"/>
  <sheetViews>
    <sheetView zoomScale="70" zoomScaleNormal="70" workbookViewId="0">
      <selection activeCell="B7" sqref="B7"/>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3:N3"/>
    <mergeCell ref="B3:L3"/>
    <mergeCell ref="B5:M5"/>
    <mergeCell ref="E12:F12"/>
    <mergeCell ref="G12:N12"/>
    <mergeCell ref="B4:N4"/>
    <mergeCell ref="C7:N7"/>
    <mergeCell ref="C11:N11"/>
    <mergeCell ref="C45:N45"/>
    <mergeCell ref="C13:N13"/>
    <mergeCell ref="E14:N14"/>
    <mergeCell ref="E15:N15"/>
    <mergeCell ref="E16:N16"/>
    <mergeCell ref="E17:N17"/>
    <mergeCell ref="E18:N18"/>
    <mergeCell ref="E19:N19"/>
    <mergeCell ref="C20:N20"/>
    <mergeCell ref="C24:N24"/>
    <mergeCell ref="C26:N26"/>
    <mergeCell ref="M43:S43"/>
  </mergeCells>
  <dataValidations count="1">
    <dataValidation type="list" allowBlank="1" showInputMessage="1" showErrorMessage="1" sqref="M3:N3" xr:uid="{00000000-0002-0000-1300-000000000000}">
      <formula1>INDIRECT("town_population[Municipality]")</formula1>
    </dataValidation>
  </dataValidations>
  <hyperlinks>
    <hyperlink ref="E12" r:id="rId1" display="Census data" xr:uid="{00000000-0004-0000-1300-000000000000}"/>
    <hyperlink ref="E25" r:id="rId2" display="Vermont Dept of Labor website" xr:uid="{00000000-0004-0000-1300-000001000000}"/>
    <hyperlink ref="E12:F12" r:id="rId3" display="Census website" xr:uid="{51895F5B-1674-44B6-B8E8-E399AD2983CC}"/>
  </hyperlinks>
  <pageMargins left="0.7" right="0.7" top="0.75" bottom="0.75" header="0.3" footer="0.3"/>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70237-73E9-4C60-99C9-4D196B0A919A}">
  <sheetPr>
    <tabColor rgb="FFFF0000"/>
    <pageSetUpPr autoPageBreaks="0"/>
  </sheetPr>
  <dimension ref="A1:S54"/>
  <sheetViews>
    <sheetView zoomScale="70" zoomScaleNormal="70" workbookViewId="0">
      <selection activeCell="W7" sqref="W7"/>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43:S43"/>
    <mergeCell ref="C45:N45"/>
    <mergeCell ref="E17:N17"/>
    <mergeCell ref="E18:N18"/>
    <mergeCell ref="E19:N19"/>
    <mergeCell ref="C20:N20"/>
    <mergeCell ref="C24:N24"/>
    <mergeCell ref="C26:N26"/>
    <mergeCell ref="E16:N16"/>
    <mergeCell ref="B3:L3"/>
    <mergeCell ref="M3:N3"/>
    <mergeCell ref="B4:N4"/>
    <mergeCell ref="B5:M5"/>
    <mergeCell ref="C7:N7"/>
    <mergeCell ref="C11:N11"/>
    <mergeCell ref="E12:F12"/>
    <mergeCell ref="G12:N12"/>
    <mergeCell ref="C13:N13"/>
    <mergeCell ref="E14:N14"/>
    <mergeCell ref="E15:N15"/>
  </mergeCells>
  <dataValidations count="1">
    <dataValidation type="list" allowBlank="1" showInputMessage="1" showErrorMessage="1" sqref="M3:N3" xr:uid="{BDC15B67-CEA9-49EC-83BA-75A6265C3A99}">
      <formula1>INDIRECT("town_population[Municipality]")</formula1>
    </dataValidation>
  </dataValidations>
  <hyperlinks>
    <hyperlink ref="E12" r:id="rId1" display="Census data" xr:uid="{F7075D6C-34AE-4E8D-8987-50B434C6B328}"/>
    <hyperlink ref="E25" r:id="rId2" display="Vermont Dept of Labor website" xr:uid="{240022D6-7215-4468-8CAC-276A2EC8F398}"/>
    <hyperlink ref="E12:F12" r:id="rId3" display="Census website" xr:uid="{90E3ECA2-24BF-4B15-B63B-EED4B0298EA0}"/>
  </hyperlinks>
  <pageMargins left="0.7" right="0.7" top="0.75" bottom="0.75" header="0.3" footer="0.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51604-CD9A-4871-BBFD-581AC341958B}">
  <sheetPr>
    <tabColor rgb="FFFF0000"/>
    <pageSetUpPr autoPageBreaks="0"/>
  </sheetPr>
  <dimension ref="A1:S54"/>
  <sheetViews>
    <sheetView zoomScale="70" zoomScaleNormal="70" workbookViewId="0">
      <selection activeCell="W7" sqref="W7"/>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43:S43"/>
    <mergeCell ref="C45:N45"/>
    <mergeCell ref="E17:N17"/>
    <mergeCell ref="E18:N18"/>
    <mergeCell ref="E19:N19"/>
    <mergeCell ref="C20:N20"/>
    <mergeCell ref="C24:N24"/>
    <mergeCell ref="C26:N26"/>
    <mergeCell ref="E16:N16"/>
    <mergeCell ref="B3:L3"/>
    <mergeCell ref="M3:N3"/>
    <mergeCell ref="B4:N4"/>
    <mergeCell ref="B5:M5"/>
    <mergeCell ref="C7:N7"/>
    <mergeCell ref="C11:N11"/>
    <mergeCell ref="E12:F12"/>
    <mergeCell ref="G12:N12"/>
    <mergeCell ref="C13:N13"/>
    <mergeCell ref="E14:N14"/>
    <mergeCell ref="E15:N15"/>
  </mergeCells>
  <dataValidations count="1">
    <dataValidation type="list" allowBlank="1" showInputMessage="1" showErrorMessage="1" sqref="M3:N3" xr:uid="{8FBDA386-749A-42C3-82A7-25F4D9CA3558}">
      <formula1>INDIRECT("town_population[Municipality]")</formula1>
    </dataValidation>
  </dataValidations>
  <hyperlinks>
    <hyperlink ref="E12" r:id="rId1" display="Census data" xr:uid="{D2B5C715-9733-4D5A-9791-218BEEE0C8BA}"/>
    <hyperlink ref="E25" r:id="rId2" display="Vermont Dept of Labor website" xr:uid="{86680ECE-AC17-41C8-838A-33FEC4F77941}"/>
    <hyperlink ref="E12:F12" r:id="rId3" display="Census website" xr:uid="{8BE549BB-270B-437B-8A0D-52971D4CD3AC}"/>
  </hyperlinks>
  <pageMargins left="0.7" right="0.7" top="0.75" bottom="0.75" header="0.3" footer="0.3"/>
  <legacyDrawing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6EF20-AD42-4060-822E-5508F817D347}">
  <sheetPr>
    <tabColor rgb="FFFF0000"/>
    <pageSetUpPr autoPageBreaks="0"/>
  </sheetPr>
  <dimension ref="A1:S54"/>
  <sheetViews>
    <sheetView zoomScale="70" zoomScaleNormal="70" workbookViewId="0">
      <selection activeCell="W7" sqref="W7"/>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43:S43"/>
    <mergeCell ref="C45:N45"/>
    <mergeCell ref="E17:N17"/>
    <mergeCell ref="E18:N18"/>
    <mergeCell ref="E19:N19"/>
    <mergeCell ref="C20:N20"/>
    <mergeCell ref="C24:N24"/>
    <mergeCell ref="C26:N26"/>
    <mergeCell ref="E16:N16"/>
    <mergeCell ref="B3:L3"/>
    <mergeCell ref="M3:N3"/>
    <mergeCell ref="B4:N4"/>
    <mergeCell ref="B5:M5"/>
    <mergeCell ref="C7:N7"/>
    <mergeCell ref="C11:N11"/>
    <mergeCell ref="E12:F12"/>
    <mergeCell ref="G12:N12"/>
    <mergeCell ref="C13:N13"/>
    <mergeCell ref="E14:N14"/>
    <mergeCell ref="E15:N15"/>
  </mergeCells>
  <dataValidations count="1">
    <dataValidation type="list" allowBlank="1" showInputMessage="1" showErrorMessage="1" sqref="M3:N3" xr:uid="{6C42567E-402F-4253-B587-58CF072BD85F}">
      <formula1>INDIRECT("town_population[Municipality]")</formula1>
    </dataValidation>
  </dataValidations>
  <hyperlinks>
    <hyperlink ref="E12" r:id="rId1" display="Census data" xr:uid="{91D35154-9AD2-4D76-B1E0-90DA98181A86}"/>
    <hyperlink ref="E25" r:id="rId2" display="Vermont Dept of Labor website" xr:uid="{A3434DD6-CC30-4496-A758-0AFFEDB5FDE9}"/>
    <hyperlink ref="E12:F12" r:id="rId3" display="Census website" xr:uid="{3B1BCB06-E6C5-4868-85DF-980F85DF0B99}"/>
  </hyperlinks>
  <pageMargins left="0.7" right="0.7" top="0.75" bottom="0.75" header="0.3" footer="0.3"/>
  <legacyDrawing r:id="rId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897D8-7973-4D83-A540-8587F134796A}">
  <sheetPr>
    <tabColor rgb="FFFF0000"/>
    <pageSetUpPr autoPageBreaks="0"/>
  </sheetPr>
  <dimension ref="A1:S54"/>
  <sheetViews>
    <sheetView zoomScale="70" zoomScaleNormal="70" workbookViewId="0">
      <selection activeCell="W7" sqref="W7"/>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43:S43"/>
    <mergeCell ref="C45:N45"/>
    <mergeCell ref="E17:N17"/>
    <mergeCell ref="E18:N18"/>
    <mergeCell ref="E19:N19"/>
    <mergeCell ref="C20:N20"/>
    <mergeCell ref="C24:N24"/>
    <mergeCell ref="C26:N26"/>
    <mergeCell ref="E16:N16"/>
    <mergeCell ref="B3:L3"/>
    <mergeCell ref="M3:N3"/>
    <mergeCell ref="B4:N4"/>
    <mergeCell ref="B5:M5"/>
    <mergeCell ref="C7:N7"/>
    <mergeCell ref="C11:N11"/>
    <mergeCell ref="E12:F12"/>
    <mergeCell ref="G12:N12"/>
    <mergeCell ref="C13:N13"/>
    <mergeCell ref="E14:N14"/>
    <mergeCell ref="E15:N15"/>
  </mergeCells>
  <dataValidations count="1">
    <dataValidation type="list" allowBlank="1" showInputMessage="1" showErrorMessage="1" sqref="M3:N3" xr:uid="{3E2E57CC-9736-4F3D-A051-32414EBCB6BC}">
      <formula1>INDIRECT("town_population[Municipality]")</formula1>
    </dataValidation>
  </dataValidations>
  <hyperlinks>
    <hyperlink ref="E12" r:id="rId1" display="Census data" xr:uid="{204E5EC7-2A8F-4D9D-B47F-F3E7FFF40A36}"/>
    <hyperlink ref="E25" r:id="rId2" display="Vermont Dept of Labor website" xr:uid="{87C85763-A029-481E-B649-2037AE4F20F7}"/>
    <hyperlink ref="E12:F12" r:id="rId3" display="Census website" xr:uid="{86F8AED1-AE1E-4D99-A489-00B2AAE7F88D}"/>
  </hyperlinks>
  <pageMargins left="0.7" right="0.7" top="0.75" bottom="0.75" header="0.3" footer="0.3"/>
  <legacyDrawing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57F70-1139-4EE8-813A-34B7C515943F}">
  <sheetPr>
    <tabColor rgb="FFFF0000"/>
    <pageSetUpPr autoPageBreaks="0"/>
  </sheetPr>
  <dimension ref="A1:S54"/>
  <sheetViews>
    <sheetView zoomScale="70" zoomScaleNormal="70" workbookViewId="0">
      <selection activeCell="W7" sqref="W7"/>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43:S43"/>
    <mergeCell ref="C45:N45"/>
    <mergeCell ref="E17:N17"/>
    <mergeCell ref="E18:N18"/>
    <mergeCell ref="E19:N19"/>
    <mergeCell ref="C20:N20"/>
    <mergeCell ref="C24:N24"/>
    <mergeCell ref="C26:N26"/>
    <mergeCell ref="E16:N16"/>
    <mergeCell ref="B3:L3"/>
    <mergeCell ref="M3:N3"/>
    <mergeCell ref="B4:N4"/>
    <mergeCell ref="B5:M5"/>
    <mergeCell ref="C7:N7"/>
    <mergeCell ref="C11:N11"/>
    <mergeCell ref="E12:F12"/>
    <mergeCell ref="G12:N12"/>
    <mergeCell ref="C13:N13"/>
    <mergeCell ref="E14:N14"/>
    <mergeCell ref="E15:N15"/>
  </mergeCells>
  <dataValidations count="1">
    <dataValidation type="list" allowBlank="1" showInputMessage="1" showErrorMessage="1" sqref="M3:N3" xr:uid="{A879CC5A-C6EB-4149-95E1-7709A2BE9AF6}">
      <formula1>INDIRECT("town_population[Municipality]")</formula1>
    </dataValidation>
  </dataValidations>
  <hyperlinks>
    <hyperlink ref="E12" r:id="rId1" display="Census data" xr:uid="{15C580E9-3A78-47A8-8C85-8C321FA500BC}"/>
    <hyperlink ref="E25" r:id="rId2" display="Vermont Dept of Labor website" xr:uid="{B0CBA933-B161-4C41-9469-B29CBCE97441}"/>
    <hyperlink ref="E12:F12" r:id="rId3" display="Census website" xr:uid="{17FBCCFE-7D6D-42C0-97B6-5EADD109A516}"/>
  </hyperlinks>
  <pageMargins left="0.7" right="0.7" top="0.75" bottom="0.75" header="0.3" footer="0.3"/>
  <legacyDrawing r:id="rId4"/>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6A7F-3F45-464A-88BC-2D0656130141}">
  <sheetPr>
    <tabColor rgb="FFFF0000"/>
    <pageSetUpPr autoPageBreaks="0"/>
  </sheetPr>
  <dimension ref="A1:S54"/>
  <sheetViews>
    <sheetView zoomScale="70" zoomScaleNormal="70" workbookViewId="0">
      <selection activeCell="W7" sqref="W7"/>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43:S43"/>
    <mergeCell ref="C45:N45"/>
    <mergeCell ref="E17:N17"/>
    <mergeCell ref="E18:N18"/>
    <mergeCell ref="E19:N19"/>
    <mergeCell ref="C20:N20"/>
    <mergeCell ref="C24:N24"/>
    <mergeCell ref="C26:N26"/>
    <mergeCell ref="E16:N16"/>
    <mergeCell ref="B3:L3"/>
    <mergeCell ref="M3:N3"/>
    <mergeCell ref="B4:N4"/>
    <mergeCell ref="B5:M5"/>
    <mergeCell ref="C7:N7"/>
    <mergeCell ref="C11:N11"/>
    <mergeCell ref="E12:F12"/>
    <mergeCell ref="G12:N12"/>
    <mergeCell ref="C13:N13"/>
    <mergeCell ref="E14:N14"/>
    <mergeCell ref="E15:N15"/>
  </mergeCells>
  <dataValidations count="1">
    <dataValidation type="list" allowBlank="1" showInputMessage="1" showErrorMessage="1" sqref="M3:N3" xr:uid="{35783A51-8C85-46B7-8468-753C9B8D1513}">
      <formula1>INDIRECT("town_population[Municipality]")</formula1>
    </dataValidation>
  </dataValidations>
  <hyperlinks>
    <hyperlink ref="E12" r:id="rId1" display="Census data" xr:uid="{7D564E21-AF5C-4E51-BF4A-9D0E42639ACC}"/>
    <hyperlink ref="E25" r:id="rId2" display="Vermont Dept of Labor website" xr:uid="{19DFD9B1-CCB9-4EE6-BEA2-A7201D445097}"/>
    <hyperlink ref="E12:F12" r:id="rId3" display="Census website" xr:uid="{B5471209-D4CC-43F7-8589-F19CA2BFB211}"/>
  </hyperlinks>
  <pageMargins left="0.7" right="0.7" top="0.75" bottom="0.75" header="0.3" footer="0.3"/>
  <legacyDrawing r:id="rId4"/>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4BA7-5BFC-4233-B73C-A1FB4DE79DD8}">
  <sheetPr>
    <tabColor rgb="FFFF0000"/>
    <pageSetUpPr autoPageBreaks="0"/>
  </sheetPr>
  <dimension ref="A1:S54"/>
  <sheetViews>
    <sheetView zoomScale="70" zoomScaleNormal="70" workbookViewId="0">
      <selection activeCell="W7" sqref="W7"/>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43:S43"/>
    <mergeCell ref="C45:N45"/>
    <mergeCell ref="E17:N17"/>
    <mergeCell ref="E18:N18"/>
    <mergeCell ref="E19:N19"/>
    <mergeCell ref="C20:N20"/>
    <mergeCell ref="C24:N24"/>
    <mergeCell ref="C26:N26"/>
    <mergeCell ref="E16:N16"/>
    <mergeCell ref="B3:L3"/>
    <mergeCell ref="M3:N3"/>
    <mergeCell ref="B4:N4"/>
    <mergeCell ref="B5:M5"/>
    <mergeCell ref="C7:N7"/>
    <mergeCell ref="C11:N11"/>
    <mergeCell ref="E12:F12"/>
    <mergeCell ref="G12:N12"/>
    <mergeCell ref="C13:N13"/>
    <mergeCell ref="E14:N14"/>
    <mergeCell ref="E15:N15"/>
  </mergeCells>
  <dataValidations count="1">
    <dataValidation type="list" allowBlank="1" showInputMessage="1" showErrorMessage="1" sqref="M3:N3" xr:uid="{0BB97D09-C070-4168-AA2B-82E7CAA96667}">
      <formula1>INDIRECT("town_population[Municipality]")</formula1>
    </dataValidation>
  </dataValidations>
  <hyperlinks>
    <hyperlink ref="E12" r:id="rId1" display="Census data" xr:uid="{CA0FC712-44E1-463C-9F42-8FDC3F5B60C4}"/>
    <hyperlink ref="E25" r:id="rId2" display="Vermont Dept of Labor website" xr:uid="{4B6C97A7-FED3-40C0-B1AC-9999A40E9450}"/>
    <hyperlink ref="E12:F12" r:id="rId3" display="Census website" xr:uid="{FCAAE68F-6F59-43AE-8C4F-808CB8A7CBAB}"/>
  </hyperlinks>
  <pageMargins left="0.7" right="0.7" top="0.75" bottom="0.75" header="0.3" footer="0.3"/>
  <legacyDrawing r:id="rId4"/>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F5A95-4AE8-4BFC-AB19-281816B488BD}">
  <sheetPr>
    <tabColor rgb="FFFF0000"/>
    <pageSetUpPr autoPageBreaks="0"/>
  </sheetPr>
  <dimension ref="A1:S54"/>
  <sheetViews>
    <sheetView zoomScale="70" zoomScaleNormal="70" workbookViewId="0">
      <selection activeCell="W7" sqref="W7"/>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43:S43"/>
    <mergeCell ref="C45:N45"/>
    <mergeCell ref="E17:N17"/>
    <mergeCell ref="E18:N18"/>
    <mergeCell ref="E19:N19"/>
    <mergeCell ref="C20:N20"/>
    <mergeCell ref="C24:N24"/>
    <mergeCell ref="C26:N26"/>
    <mergeCell ref="E16:N16"/>
    <mergeCell ref="B3:L3"/>
    <mergeCell ref="M3:N3"/>
    <mergeCell ref="B4:N4"/>
    <mergeCell ref="B5:M5"/>
    <mergeCell ref="C7:N7"/>
    <mergeCell ref="C11:N11"/>
    <mergeCell ref="E12:F12"/>
    <mergeCell ref="G12:N12"/>
    <mergeCell ref="C13:N13"/>
    <mergeCell ref="E14:N14"/>
    <mergeCell ref="E15:N15"/>
  </mergeCells>
  <dataValidations count="1">
    <dataValidation type="list" allowBlank="1" showInputMessage="1" showErrorMessage="1" sqref="M3:N3" xr:uid="{7BE762C3-ACD1-4119-9612-C705A93B5481}">
      <formula1>INDIRECT("town_population[Municipality]")</formula1>
    </dataValidation>
  </dataValidations>
  <hyperlinks>
    <hyperlink ref="E12" r:id="rId1" display="Census data" xr:uid="{3A6D2C44-B627-438B-84AA-7246BF7A206B}"/>
    <hyperlink ref="E25" r:id="rId2" display="Vermont Dept of Labor website" xr:uid="{05FDEE67-EBA4-41EE-B5D8-0960E44294E4}"/>
    <hyperlink ref="E12:F12" r:id="rId3" display="Census website" xr:uid="{08D5DE2B-F788-4468-8A17-60F0E9D83450}"/>
  </hyperlinks>
  <pageMargins left="0.7" right="0.7" top="0.75" bottom="0.75" header="0.3" footer="0.3"/>
  <legacyDrawing r:id="rId4"/>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CB54-789D-4134-B042-6796F6525ED1}">
  <sheetPr>
    <tabColor rgb="FFFF0000"/>
    <pageSetUpPr autoPageBreaks="0"/>
  </sheetPr>
  <dimension ref="A1:S54"/>
  <sheetViews>
    <sheetView zoomScale="70" zoomScaleNormal="70" workbookViewId="0">
      <selection activeCell="W18" sqref="W18"/>
    </sheetView>
  </sheetViews>
  <sheetFormatPr defaultRowHeight="14.4" x14ac:dyDescent="0.3"/>
  <cols>
    <col min="1" max="1" width="2.5546875" style="19" customWidth="1"/>
    <col min="2" max="12" width="15.109375" customWidth="1"/>
    <col min="13" max="14" width="14.5546875" customWidth="1"/>
    <col min="15" max="15" width="11.88671875" customWidth="1"/>
  </cols>
  <sheetData>
    <row r="1" spans="1:15" ht="21" x14ac:dyDescent="0.4">
      <c r="A1" s="16"/>
      <c r="B1" s="17" t="s">
        <v>394</v>
      </c>
    </row>
    <row r="2" spans="1:15" x14ac:dyDescent="0.3">
      <c r="A2" s="16"/>
      <c r="B2" s="4"/>
    </row>
    <row r="3" spans="1:15" ht="24.75" customHeight="1" x14ac:dyDescent="0.3">
      <c r="A3" s="16"/>
      <c r="B3" s="119" t="s">
        <v>370</v>
      </c>
      <c r="C3" s="120"/>
      <c r="D3" s="120"/>
      <c r="E3" s="120"/>
      <c r="F3" s="120"/>
      <c r="G3" s="120"/>
      <c r="H3" s="120"/>
      <c r="I3" s="120"/>
      <c r="J3" s="120"/>
      <c r="K3" s="120"/>
      <c r="L3" s="121"/>
      <c r="M3" s="137" t="s">
        <v>119</v>
      </c>
      <c r="N3" s="137"/>
    </row>
    <row r="4" spans="1:15" ht="24.75" customHeight="1" x14ac:dyDescent="0.3">
      <c r="A4" s="16"/>
      <c r="B4" s="127" t="s">
        <v>371</v>
      </c>
      <c r="C4" s="128"/>
      <c r="D4" s="128"/>
      <c r="E4" s="128"/>
      <c r="F4" s="128"/>
      <c r="G4" s="128"/>
      <c r="H4" s="128"/>
      <c r="I4" s="128"/>
      <c r="J4" s="128"/>
      <c r="K4" s="128"/>
      <c r="L4" s="128"/>
      <c r="M4" s="128"/>
      <c r="N4" s="129"/>
    </row>
    <row r="5" spans="1:15" ht="24.75" customHeight="1" x14ac:dyDescent="0.3">
      <c r="A5" s="16"/>
      <c r="B5" s="124" t="s">
        <v>372</v>
      </c>
      <c r="C5" s="125"/>
      <c r="D5" s="125"/>
      <c r="E5" s="125"/>
      <c r="F5" s="125"/>
      <c r="G5" s="125"/>
      <c r="H5" s="125"/>
      <c r="I5" s="125"/>
      <c r="J5" s="125"/>
      <c r="K5" s="125"/>
      <c r="L5" s="125"/>
      <c r="M5" s="126"/>
      <c r="N5" s="61" t="s">
        <v>9</v>
      </c>
    </row>
    <row r="6" spans="1:15" x14ac:dyDescent="0.3">
      <c r="A6" s="16"/>
    </row>
    <row r="7" spans="1:15" ht="42.75" customHeight="1" x14ac:dyDescent="0.3">
      <c r="A7" s="16"/>
      <c r="B7" s="18">
        <f ca="1">SUM(B20,B45)</f>
        <v>186727.55157702463</v>
      </c>
      <c r="C7" s="113" t="s">
        <v>395</v>
      </c>
      <c r="D7" s="114"/>
      <c r="E7" s="114"/>
      <c r="F7" s="114"/>
      <c r="G7" s="114"/>
      <c r="H7" s="114"/>
      <c r="I7" s="114"/>
      <c r="J7" s="114"/>
      <c r="K7" s="114"/>
      <c r="L7" s="114"/>
      <c r="M7" s="114"/>
      <c r="N7" s="114"/>
    </row>
    <row r="8" spans="1:15" x14ac:dyDescent="0.3">
      <c r="A8" s="16"/>
      <c r="B8" s="19"/>
    </row>
    <row r="9" spans="1:15" ht="18" x14ac:dyDescent="0.35">
      <c r="B9" s="19"/>
      <c r="C9" s="2" t="s">
        <v>359</v>
      </c>
    </row>
    <row r="10" spans="1:15" x14ac:dyDescent="0.3">
      <c r="B10" s="19"/>
      <c r="C10" s="5"/>
    </row>
    <row r="11" spans="1:15" ht="42.75" customHeight="1" x14ac:dyDescent="0.3">
      <c r="A11" s="19">
        <v>1</v>
      </c>
      <c r="B11" s="20">
        <v>646</v>
      </c>
      <c r="C11" s="115" t="s">
        <v>396</v>
      </c>
      <c r="D11" s="114"/>
      <c r="E11" s="114"/>
      <c r="F11" s="114"/>
      <c r="G11" s="114"/>
      <c r="H11" s="114"/>
      <c r="I11" s="114"/>
      <c r="J11" s="114"/>
      <c r="K11" s="114"/>
      <c r="L11" s="114"/>
      <c r="M11" s="114"/>
      <c r="N11" s="114"/>
      <c r="O11" s="23">
        <f>B11/regional_res_bldgs</f>
        <v>0.1</v>
      </c>
    </row>
    <row r="12" spans="1:15" ht="42.75" customHeight="1" x14ac:dyDescent="0.3">
      <c r="B12" s="16"/>
      <c r="C12" s="21"/>
      <c r="D12" s="81" t="s">
        <v>397</v>
      </c>
      <c r="E12" s="138" t="s">
        <v>376</v>
      </c>
      <c r="F12" s="138"/>
      <c r="G12" s="117" t="s">
        <v>430</v>
      </c>
      <c r="H12" s="117"/>
      <c r="I12" s="117"/>
      <c r="J12" s="117"/>
      <c r="K12" s="117"/>
      <c r="L12" s="117"/>
      <c r="M12" s="117"/>
      <c r="N12" s="117"/>
    </row>
    <row r="13" spans="1:15" ht="52.5" customHeight="1" x14ac:dyDescent="0.3">
      <c r="A13" s="19">
        <v>2</v>
      </c>
      <c r="B13" s="20">
        <v>110</v>
      </c>
      <c r="C13" s="115" t="s">
        <v>398</v>
      </c>
      <c r="D13" s="114"/>
      <c r="E13" s="114"/>
      <c r="F13" s="114"/>
      <c r="G13" s="114"/>
      <c r="H13" s="114"/>
      <c r="I13" s="114"/>
      <c r="J13" s="114"/>
      <c r="K13" s="114"/>
      <c r="L13" s="114"/>
      <c r="M13" s="114"/>
      <c r="N13" s="114"/>
      <c r="O13" s="49">
        <f>B13*O11</f>
        <v>11</v>
      </c>
    </row>
    <row r="14" spans="1:15" ht="42.75" customHeight="1" x14ac:dyDescent="0.3">
      <c r="B14" s="19"/>
      <c r="C14" s="82"/>
      <c r="D14" s="22" t="s">
        <v>399</v>
      </c>
      <c r="E14" s="114" t="s">
        <v>400</v>
      </c>
      <c r="F14" s="114"/>
      <c r="G14" s="114"/>
      <c r="H14" s="114"/>
      <c r="I14" s="114"/>
      <c r="J14" s="114"/>
      <c r="K14" s="114"/>
      <c r="L14" s="114"/>
      <c r="M14" s="114"/>
      <c r="N14" s="114"/>
    </row>
    <row r="15" spans="1:15" ht="42.75" customHeight="1" x14ac:dyDescent="0.3">
      <c r="B15" s="16"/>
      <c r="C15" s="11"/>
      <c r="D15" s="23">
        <v>0.26</v>
      </c>
      <c r="E15" s="114" t="s">
        <v>429</v>
      </c>
      <c r="F15" s="114"/>
      <c r="G15" s="114"/>
      <c r="H15" s="114"/>
      <c r="I15" s="114"/>
      <c r="J15" s="114"/>
      <c r="K15" s="114"/>
      <c r="L15" s="114"/>
      <c r="M15" s="114"/>
      <c r="N15" s="114"/>
    </row>
    <row r="16" spans="1:15" ht="42.75" customHeight="1" x14ac:dyDescent="0.3">
      <c r="B16" s="16"/>
      <c r="C16" s="11"/>
      <c r="D16" s="23">
        <v>0.52</v>
      </c>
      <c r="E16" s="114" t="s">
        <v>428</v>
      </c>
      <c r="F16" s="114"/>
      <c r="G16" s="114"/>
      <c r="H16" s="114"/>
      <c r="I16" s="114"/>
      <c r="J16" s="114"/>
      <c r="K16" s="114"/>
      <c r="L16" s="114"/>
      <c r="M16" s="114"/>
      <c r="N16" s="114"/>
    </row>
    <row r="17" spans="1:17" ht="42.75" customHeight="1" x14ac:dyDescent="0.3">
      <c r="B17" s="16"/>
      <c r="C17" s="11"/>
      <c r="D17" s="23">
        <v>0.2</v>
      </c>
      <c r="E17" s="114" t="s">
        <v>427</v>
      </c>
      <c r="F17" s="114"/>
      <c r="G17" s="114"/>
      <c r="H17" s="114"/>
      <c r="I17" s="114"/>
      <c r="J17" s="114"/>
      <c r="K17" s="114"/>
      <c r="L17" s="114"/>
      <c r="M17" s="114"/>
      <c r="N17" s="114"/>
    </row>
    <row r="18" spans="1:17" ht="42.75" customHeight="1" x14ac:dyDescent="0.3">
      <c r="B18" s="16"/>
      <c r="C18" s="11"/>
      <c r="D18" s="24">
        <v>2.2999999999999998</v>
      </c>
      <c r="E18" s="114" t="s">
        <v>426</v>
      </c>
      <c r="F18" s="114"/>
      <c r="G18" s="114"/>
      <c r="H18" s="114"/>
      <c r="I18" s="114"/>
      <c r="J18" s="114"/>
      <c r="K18" s="114"/>
      <c r="L18" s="114"/>
      <c r="M18" s="114"/>
      <c r="N18" s="114"/>
    </row>
    <row r="19" spans="1:17" ht="42.75" customHeight="1" x14ac:dyDescent="0.3">
      <c r="B19" s="16"/>
      <c r="C19" s="11"/>
      <c r="D19" s="23">
        <f>0.139</f>
        <v>0.13900000000000001</v>
      </c>
      <c r="E19" s="114" t="s">
        <v>425</v>
      </c>
      <c r="F19" s="114"/>
      <c r="G19" s="114"/>
      <c r="H19" s="114"/>
      <c r="I19" s="114"/>
      <c r="J19" s="114"/>
      <c r="K19" s="114"/>
      <c r="L19" s="114"/>
      <c r="M19" s="114"/>
      <c r="N19" s="114"/>
    </row>
    <row r="20" spans="1:17" ht="42.75" customHeight="1" x14ac:dyDescent="0.3">
      <c r="B20" s="18">
        <f>B11*B13</f>
        <v>71060</v>
      </c>
      <c r="C20" s="113" t="s">
        <v>401</v>
      </c>
      <c r="D20" s="114"/>
      <c r="E20" s="114"/>
      <c r="F20" s="114"/>
      <c r="G20" s="114"/>
      <c r="H20" s="114"/>
      <c r="I20" s="114"/>
      <c r="J20" s="114"/>
      <c r="K20" s="114"/>
      <c r="L20" s="114"/>
      <c r="M20" s="114"/>
      <c r="N20" s="114"/>
      <c r="O20" s="74">
        <f>B20/regional_res_heat_mmbtu</f>
        <v>0.1</v>
      </c>
    </row>
    <row r="21" spans="1:17" x14ac:dyDescent="0.3">
      <c r="B21" s="16"/>
      <c r="C21" s="21"/>
      <c r="D21" s="21"/>
      <c r="E21" s="21"/>
      <c r="F21" s="21"/>
      <c r="G21" s="21"/>
      <c r="H21" s="21"/>
    </row>
    <row r="22" spans="1:17" ht="18" x14ac:dyDescent="0.35">
      <c r="B22" s="19"/>
      <c r="C22" s="2" t="s">
        <v>363</v>
      </c>
    </row>
    <row r="23" spans="1:17" ht="15.6" x14ac:dyDescent="0.3">
      <c r="B23" s="19"/>
      <c r="C23" s="25"/>
    </row>
    <row r="24" spans="1:17" ht="44.25" customHeight="1" x14ac:dyDescent="0.3">
      <c r="A24" s="19">
        <v>1</v>
      </c>
      <c r="B24" s="20">
        <f ca="1">K43</f>
        <v>103</v>
      </c>
      <c r="C24" s="115" t="s">
        <v>402</v>
      </c>
      <c r="D24" s="114"/>
      <c r="E24" s="114"/>
      <c r="F24" s="114"/>
      <c r="G24" s="114"/>
      <c r="H24" s="114"/>
      <c r="I24" s="114"/>
      <c r="J24" s="114"/>
      <c r="K24" s="114"/>
      <c r="L24" s="114"/>
      <c r="M24" s="114"/>
      <c r="N24" s="114"/>
      <c r="O24" s="63">
        <f ca="1">B24/regional_com_bldgs</f>
        <v>0.1</v>
      </c>
    </row>
    <row r="25" spans="1:17" s="14" customFormat="1" ht="32.25" customHeight="1" x14ac:dyDescent="0.3">
      <c r="A25" s="19"/>
      <c r="B25" s="19"/>
      <c r="D25" s="14" t="s">
        <v>388</v>
      </c>
      <c r="E25" s="26" t="s">
        <v>403</v>
      </c>
      <c r="G25" s="14" t="s">
        <v>404</v>
      </c>
    </row>
    <row r="26" spans="1:17" ht="99.75" customHeight="1" x14ac:dyDescent="0.3">
      <c r="A26" s="19">
        <v>2</v>
      </c>
      <c r="B26" s="20">
        <f ca="1">L43</f>
        <v>1122.9859376410157</v>
      </c>
      <c r="C26" s="133" t="s">
        <v>405</v>
      </c>
      <c r="D26" s="134"/>
      <c r="E26" s="134"/>
      <c r="F26" s="134"/>
      <c r="G26" s="134"/>
      <c r="H26" s="134"/>
      <c r="I26" s="134"/>
      <c r="J26" s="134"/>
      <c r="K26" s="134"/>
      <c r="L26" s="134"/>
      <c r="M26" s="134"/>
      <c r="N26" s="134"/>
      <c r="O26" s="62">
        <f ca="1">B26*O24</f>
        <v>112.29859376410157</v>
      </c>
    </row>
    <row r="27" spans="1:17" x14ac:dyDescent="0.3">
      <c r="B27" s="19"/>
    </row>
    <row r="28" spans="1:17" ht="54" customHeight="1" x14ac:dyDescent="0.3">
      <c r="B28" s="19"/>
      <c r="D28" s="27" t="s">
        <v>406</v>
      </c>
      <c r="E28" s="28" t="s">
        <v>431</v>
      </c>
      <c r="F28" s="28" t="s">
        <v>407</v>
      </c>
      <c r="G28" s="28" t="s">
        <v>408</v>
      </c>
      <c r="H28" s="28" t="s">
        <v>409</v>
      </c>
      <c r="I28" s="28" t="s">
        <v>410</v>
      </c>
      <c r="J28" s="28" t="s">
        <v>411</v>
      </c>
      <c r="K28" s="28" t="s">
        <v>412</v>
      </c>
      <c r="L28" s="29" t="s">
        <v>413</v>
      </c>
      <c r="N28" s="54"/>
    </row>
    <row r="29" spans="1:17" ht="47.25" customHeight="1" x14ac:dyDescent="0.3">
      <c r="B29" s="19"/>
      <c r="C29">
        <v>1</v>
      </c>
      <c r="D29" s="30" t="s">
        <v>284</v>
      </c>
      <c r="E29" s="31">
        <v>1525</v>
      </c>
      <c r="F29" s="55">
        <f>E29/$E$43</f>
        <v>7.2165436305129657E-2</v>
      </c>
      <c r="G29" s="31">
        <v>6153</v>
      </c>
      <c r="H29" s="31">
        <f>G29/E29</f>
        <v>4.034754098360656</v>
      </c>
      <c r="I29" s="31">
        <f>H29/SUM($H$29:$H$42)*$I$43</f>
        <v>621619.18123855221</v>
      </c>
      <c r="J29" s="31">
        <f>I29/E29</f>
        <v>407.6191352383949</v>
      </c>
      <c r="K29" s="31">
        <f ca="1">INDEX(OFFSET(town_establishments[42. Wholesale trade],,C29-$C$29),MATCH($M$3,town_establishments[Municipality],0),)</f>
        <v>5</v>
      </c>
      <c r="L29" s="32">
        <f ca="1">IF(K29="","",K29/$K$43)</f>
        <v>4.8543689320388349E-2</v>
      </c>
      <c r="Q29" s="15"/>
    </row>
    <row r="30" spans="1:17" ht="47.25" customHeight="1" x14ac:dyDescent="0.3">
      <c r="B30" s="19"/>
      <c r="C30">
        <v>2</v>
      </c>
      <c r="D30" s="33" t="s">
        <v>285</v>
      </c>
      <c r="E30" s="34">
        <v>2886</v>
      </c>
      <c r="F30" s="56">
        <f t="shared" ref="F30:F42" si="0">E30/$E$43</f>
        <v>0.13657013060760931</v>
      </c>
      <c r="G30" s="34">
        <v>32243</v>
      </c>
      <c r="H30" s="34">
        <f t="shared" ref="H30:H42" si="1">G30/E30</f>
        <v>11.172210672210673</v>
      </c>
      <c r="I30" s="34">
        <f t="shared" ref="I30:I42" si="2">H30/SUM($H$29:$H$42)*$I$43</f>
        <v>1721259.9036719364</v>
      </c>
      <c r="J30" s="34">
        <f t="shared" ref="J30:J42" si="3">I30/E30</f>
        <v>596.41715303947899</v>
      </c>
      <c r="K30" s="34">
        <f ca="1">INDEX(OFFSET(town_establishments[42. Wholesale trade],,C30-$C$29),MATCH($M$3,town_establishments[Municipality],0),)</f>
        <v>24</v>
      </c>
      <c r="L30" s="35">
        <f t="shared" ref="L30:L42" ca="1" si="4">IF(K30="","",K30/$K$43)</f>
        <v>0.23300970873786409</v>
      </c>
      <c r="Q30" s="15"/>
    </row>
    <row r="31" spans="1:17" ht="47.25" customHeight="1" x14ac:dyDescent="0.3">
      <c r="B31" s="19"/>
      <c r="C31">
        <v>3</v>
      </c>
      <c r="D31" s="33" t="s">
        <v>286</v>
      </c>
      <c r="E31" s="34">
        <v>862</v>
      </c>
      <c r="F31" s="56">
        <f t="shared" si="0"/>
        <v>4.0791217111489683E-2</v>
      </c>
      <c r="G31" s="34">
        <v>5957</v>
      </c>
      <c r="H31" s="34">
        <f t="shared" si="1"/>
        <v>6.9106728538283066</v>
      </c>
      <c r="I31" s="34">
        <f t="shared" si="2"/>
        <v>1064701.0193135815</v>
      </c>
      <c r="J31" s="34">
        <f t="shared" si="3"/>
        <v>1235.1519945633197</v>
      </c>
      <c r="K31" s="34">
        <f ca="1">INDEX(OFFSET(town_establishments[42. Wholesale trade],,C31-$C$29),MATCH($M$3,town_establishments[Municipality],0),)</f>
        <v>5</v>
      </c>
      <c r="L31" s="35">
        <f t="shared" ca="1" si="4"/>
        <v>4.8543689320388349E-2</v>
      </c>
      <c r="Q31" s="15"/>
    </row>
    <row r="32" spans="1:17" ht="47.25" customHeight="1" x14ac:dyDescent="0.3">
      <c r="B32" s="19"/>
      <c r="C32">
        <v>4</v>
      </c>
      <c r="D32" s="33" t="s">
        <v>287</v>
      </c>
      <c r="E32" s="34">
        <v>607</v>
      </c>
      <c r="F32" s="56">
        <f t="shared" si="0"/>
        <v>2.8724209729320462E-2</v>
      </c>
      <c r="G32" s="34">
        <v>3376</v>
      </c>
      <c r="H32" s="34">
        <f t="shared" si="1"/>
        <v>5.5617792421746293</v>
      </c>
      <c r="I32" s="34">
        <f t="shared" si="2"/>
        <v>856882.12328847824</v>
      </c>
      <c r="J32" s="34">
        <f t="shared" si="3"/>
        <v>1411.6674189266528</v>
      </c>
      <c r="K32" s="34">
        <f ca="1">INDEX(OFFSET(town_establishments[42. Wholesale trade],,C32-$C$29),MATCH($M$3,town_establishments[Municipality],0),)</f>
        <v>5</v>
      </c>
      <c r="L32" s="35">
        <f t="shared" ca="1" si="4"/>
        <v>4.8543689320388349E-2</v>
      </c>
      <c r="Q32" s="15"/>
    </row>
    <row r="33" spans="2:19" ht="47.25" customHeight="1" x14ac:dyDescent="0.3">
      <c r="B33" s="19"/>
      <c r="C33">
        <v>5</v>
      </c>
      <c r="D33" s="36" t="s">
        <v>288</v>
      </c>
      <c r="E33" s="34">
        <v>1013</v>
      </c>
      <c r="F33" s="56">
        <f t="shared" si="0"/>
        <v>4.7936778345636949E-2</v>
      </c>
      <c r="G33" s="34">
        <v>7409</v>
      </c>
      <c r="H33" s="34">
        <f t="shared" si="1"/>
        <v>7.3139190523198421</v>
      </c>
      <c r="I33" s="34">
        <f t="shared" si="2"/>
        <v>1126827.6237194643</v>
      </c>
      <c r="J33" s="34">
        <f t="shared" si="3"/>
        <v>1112.3668546095403</v>
      </c>
      <c r="K33" s="34">
        <f ca="1">INDEX(OFFSET(town_establishments[42. Wholesale trade],,C33-$C$29),MATCH($M$3,town_establishments[Municipality],0),)</f>
        <v>4</v>
      </c>
      <c r="L33" s="35">
        <f t="shared" ca="1" si="4"/>
        <v>3.8834951456310676E-2</v>
      </c>
      <c r="Q33" s="15"/>
    </row>
    <row r="34" spans="2:19" ht="47.25" customHeight="1" x14ac:dyDescent="0.3">
      <c r="B34" s="19"/>
      <c r="C34">
        <v>6</v>
      </c>
      <c r="D34" s="33" t="s">
        <v>289</v>
      </c>
      <c r="E34" s="34">
        <v>727</v>
      </c>
      <c r="F34" s="56">
        <f t="shared" si="0"/>
        <v>3.4402801438576568E-2</v>
      </c>
      <c r="G34" s="34">
        <v>2324</v>
      </c>
      <c r="H34" s="34">
        <f t="shared" si="1"/>
        <v>3.1966987620357634</v>
      </c>
      <c r="I34" s="34">
        <f t="shared" si="2"/>
        <v>492503.19069763058</v>
      </c>
      <c r="J34" s="34">
        <f t="shared" si="3"/>
        <v>677.44592943277928</v>
      </c>
      <c r="K34" s="34">
        <f ca="1">INDEX(OFFSET(town_establishments[42. Wholesale trade],,C34-$C$29),MATCH($M$3,town_establishments[Municipality],0),)</f>
        <v>3</v>
      </c>
      <c r="L34" s="35">
        <f t="shared" ca="1" si="4"/>
        <v>2.9126213592233011E-2</v>
      </c>
      <c r="Q34" s="15"/>
    </row>
    <row r="35" spans="2:19" ht="47.25" customHeight="1" x14ac:dyDescent="0.3">
      <c r="B35" s="19"/>
      <c r="C35">
        <v>7</v>
      </c>
      <c r="D35" s="36" t="s">
        <v>290</v>
      </c>
      <c r="E35" s="34">
        <v>4153</v>
      </c>
      <c r="F35" s="56">
        <f t="shared" si="0"/>
        <v>0.19652659473783834</v>
      </c>
      <c r="G35" s="34">
        <v>14114</v>
      </c>
      <c r="H35" s="34">
        <f t="shared" si="1"/>
        <v>3.3985071032988201</v>
      </c>
      <c r="I35" s="34">
        <f t="shared" si="2"/>
        <v>523595.03243193153</v>
      </c>
      <c r="J35" s="34">
        <f t="shared" si="3"/>
        <v>126.07633817287058</v>
      </c>
      <c r="K35" s="34">
        <f ca="1">INDEX(OFFSET(town_establishments[42. Wholesale trade],,C35-$C$29),MATCH($M$3,town_establishments[Municipality],0),)</f>
        <v>15</v>
      </c>
      <c r="L35" s="35">
        <f t="shared" ca="1" si="4"/>
        <v>0.14563106796116504</v>
      </c>
      <c r="Q35" s="15"/>
    </row>
    <row r="36" spans="2:19" ht="47.25" customHeight="1" x14ac:dyDescent="0.3">
      <c r="B36" s="19"/>
      <c r="C36">
        <v>8</v>
      </c>
      <c r="D36" s="36" t="s">
        <v>291</v>
      </c>
      <c r="E36" s="34">
        <v>138</v>
      </c>
      <c r="F36" s="56">
        <f t="shared" si="0"/>
        <v>6.53038046564452E-3</v>
      </c>
      <c r="G36" s="34">
        <v>617</v>
      </c>
      <c r="H36" s="34">
        <f t="shared" si="1"/>
        <v>4.4710144927536231</v>
      </c>
      <c r="I36" s="34">
        <f t="shared" si="2"/>
        <v>688832.15693874401</v>
      </c>
      <c r="J36" s="34">
        <f t="shared" si="3"/>
        <v>4991.5373691213335</v>
      </c>
      <c r="K36" s="34">
        <f ca="1">INDEX(OFFSET(town_establishments[42. Wholesale trade],,C36-$C$29),MATCH($M$3,town_establishments[Municipality],0),)</f>
        <v>1</v>
      </c>
      <c r="L36" s="35">
        <f t="shared" ca="1" si="4"/>
        <v>9.7087378640776691E-3</v>
      </c>
      <c r="Q36" s="15"/>
    </row>
    <row r="37" spans="2:19" ht="47.25" customHeight="1" x14ac:dyDescent="0.3">
      <c r="B37" s="19"/>
      <c r="C37">
        <v>9</v>
      </c>
      <c r="D37" s="36" t="s">
        <v>292</v>
      </c>
      <c r="E37" s="34">
        <v>2141</v>
      </c>
      <c r="F37" s="56">
        <f t="shared" si="0"/>
        <v>0.10131554041264433</v>
      </c>
      <c r="G37" s="34">
        <v>7651</v>
      </c>
      <c r="H37" s="34">
        <f t="shared" si="1"/>
        <v>3.5735637552545541</v>
      </c>
      <c r="I37" s="34">
        <f t="shared" si="2"/>
        <v>550565.34338676743</v>
      </c>
      <c r="J37" s="34">
        <f t="shared" si="3"/>
        <v>257.1533598256737</v>
      </c>
      <c r="K37" s="34">
        <f ca="1">INDEX(OFFSET(town_establishments[42. Wholesale trade],,C37-$C$29),MATCH($M$3,town_establishments[Municipality],0),)</f>
        <v>8</v>
      </c>
      <c r="L37" s="35">
        <f t="shared" ca="1" si="4"/>
        <v>7.7669902912621352E-2</v>
      </c>
      <c r="Q37" s="15"/>
    </row>
    <row r="38" spans="2:19" ht="47.25" customHeight="1" x14ac:dyDescent="0.3">
      <c r="B38" s="19"/>
      <c r="C38">
        <v>10</v>
      </c>
      <c r="D38" s="33" t="s">
        <v>293</v>
      </c>
      <c r="E38" s="34">
        <v>729</v>
      </c>
      <c r="F38" s="56">
        <f t="shared" si="0"/>
        <v>3.4497444633730834E-2</v>
      </c>
      <c r="G38" s="34">
        <v>29915</v>
      </c>
      <c r="H38" s="34">
        <f t="shared" si="1"/>
        <v>41.035665294924556</v>
      </c>
      <c r="I38" s="34">
        <f t="shared" si="2"/>
        <v>6322208.5015229424</v>
      </c>
      <c r="J38" s="34">
        <f t="shared" si="3"/>
        <v>8672.4396454361358</v>
      </c>
      <c r="K38" s="34">
        <f ca="1">INDEX(OFFSET(town_establishments[42. Wholesale trade],,C38-$C$29),MATCH($M$3,town_establishments[Municipality],0),)</f>
        <v>5</v>
      </c>
      <c r="L38" s="35">
        <f t="shared" ca="1" si="4"/>
        <v>4.8543689320388349E-2</v>
      </c>
      <c r="Q38" s="15"/>
    </row>
    <row r="39" spans="2:19" ht="47.25" customHeight="1" x14ac:dyDescent="0.3">
      <c r="B39" s="19"/>
      <c r="C39">
        <v>11</v>
      </c>
      <c r="D39" s="36" t="s">
        <v>294</v>
      </c>
      <c r="E39" s="34">
        <v>2045</v>
      </c>
      <c r="F39" s="56">
        <f t="shared" si="0"/>
        <v>9.6772667045239444E-2</v>
      </c>
      <c r="G39" s="34">
        <v>43326</v>
      </c>
      <c r="H39" s="34">
        <f t="shared" si="1"/>
        <v>21.186308068459656</v>
      </c>
      <c r="I39" s="34">
        <f t="shared" si="2"/>
        <v>3264093.7102795425</v>
      </c>
      <c r="J39" s="34">
        <f t="shared" si="3"/>
        <v>1596.1338436574779</v>
      </c>
      <c r="K39" s="34">
        <f ca="1">INDEX(OFFSET(town_establishments[42. Wholesale trade],,C39-$C$29),MATCH($M$3,town_establishments[Municipality],0),)</f>
        <v>12</v>
      </c>
      <c r="L39" s="35">
        <f t="shared" ca="1" si="4"/>
        <v>0.11650485436893204</v>
      </c>
      <c r="Q39" s="15"/>
    </row>
    <row r="40" spans="2:19" ht="47.25" customHeight="1" x14ac:dyDescent="0.3">
      <c r="B40" s="19"/>
      <c r="C40">
        <v>12</v>
      </c>
      <c r="D40" s="36" t="s">
        <v>295</v>
      </c>
      <c r="E40" s="34">
        <v>488</v>
      </c>
      <c r="F40" s="56">
        <f t="shared" si="0"/>
        <v>2.309293961764149E-2</v>
      </c>
      <c r="G40" s="34">
        <v>2780</v>
      </c>
      <c r="H40" s="34">
        <f t="shared" si="1"/>
        <v>5.6967213114754101</v>
      </c>
      <c r="I40" s="34">
        <f t="shared" si="2"/>
        <v>877672.13343245932</v>
      </c>
      <c r="J40" s="34">
        <f t="shared" si="3"/>
        <v>1798.5084701484823</v>
      </c>
      <c r="K40" s="34">
        <f ca="1">INDEX(OFFSET(town_establishments[42. Wholesale trade],,C40-$C$29),MATCH($M$3,town_establishments[Municipality],0),)</f>
        <v>0</v>
      </c>
      <c r="L40" s="35">
        <f t="shared" ca="1" si="4"/>
        <v>0</v>
      </c>
      <c r="Q40" s="15"/>
    </row>
    <row r="41" spans="2:19" ht="47.25" customHeight="1" x14ac:dyDescent="0.3">
      <c r="B41" s="19"/>
      <c r="C41">
        <v>13</v>
      </c>
      <c r="D41" s="33" t="s">
        <v>296</v>
      </c>
      <c r="E41" s="34">
        <v>1799</v>
      </c>
      <c r="F41" s="56">
        <f t="shared" si="0"/>
        <v>8.5131554041264434E-2</v>
      </c>
      <c r="G41" s="34">
        <v>15856</v>
      </c>
      <c r="H41" s="34">
        <f t="shared" si="1"/>
        <v>8.8137854363535304</v>
      </c>
      <c r="I41" s="34">
        <f t="shared" si="2"/>
        <v>1357906.319194132</v>
      </c>
      <c r="J41" s="34">
        <f t="shared" si="3"/>
        <v>754.81173940752194</v>
      </c>
      <c r="K41" s="34">
        <f ca="1">INDEX(OFFSET(town_establishments[42. Wholesale trade],,C41-$C$29),MATCH($M$3,town_establishments[Municipality],0),)</f>
        <v>8</v>
      </c>
      <c r="L41" s="35">
        <f t="shared" ca="1" si="4"/>
        <v>7.7669902912621352E-2</v>
      </c>
      <c r="Q41" s="15"/>
    </row>
    <row r="42" spans="2:19" ht="47.25" customHeight="1" x14ac:dyDescent="0.3">
      <c r="B42" s="19"/>
      <c r="C42">
        <v>14</v>
      </c>
      <c r="D42" s="36" t="s">
        <v>297</v>
      </c>
      <c r="E42" s="34">
        <v>2019</v>
      </c>
      <c r="F42" s="56">
        <f t="shared" si="0"/>
        <v>9.5542305508233963E-2</v>
      </c>
      <c r="G42" s="34">
        <v>6963</v>
      </c>
      <c r="H42" s="34">
        <f t="shared" si="1"/>
        <v>3.4487369985141161</v>
      </c>
      <c r="I42" s="34">
        <f t="shared" si="2"/>
        <v>531333.76088383817</v>
      </c>
      <c r="J42" s="34">
        <f t="shared" si="3"/>
        <v>263.1667958810491</v>
      </c>
      <c r="K42" s="34">
        <f ca="1">INDEX(OFFSET(town_establishments[42. Wholesale trade],,C42-$C$29),MATCH($M$3,town_establishments[Municipality],0),)</f>
        <v>8</v>
      </c>
      <c r="L42" s="35">
        <f t="shared" ca="1" si="4"/>
        <v>7.7669902912621352E-2</v>
      </c>
      <c r="Q42" s="15"/>
    </row>
    <row r="43" spans="2:19" ht="33" customHeight="1" x14ac:dyDescent="0.3">
      <c r="B43" s="19"/>
      <c r="D43" s="37"/>
      <c r="E43" s="39">
        <f>SUM(E29:E42)</f>
        <v>21132</v>
      </c>
      <c r="F43" s="39"/>
      <c r="G43" s="39">
        <f>SUM(G29:G42)</f>
        <v>178684</v>
      </c>
      <c r="H43" s="38"/>
      <c r="I43" s="87">
        <v>20000000</v>
      </c>
      <c r="J43" s="38"/>
      <c r="K43" s="39">
        <f ca="1">SUM(K29:K42)</f>
        <v>103</v>
      </c>
      <c r="L43" s="40">
        <f ca="1">SUMPRODUCT(J29:J42,L29:L42)</f>
        <v>1122.9859376410157</v>
      </c>
      <c r="M43" s="135" t="s">
        <v>414</v>
      </c>
      <c r="N43" s="136"/>
      <c r="O43" s="136"/>
      <c r="P43" s="136"/>
      <c r="Q43" s="136"/>
      <c r="R43" s="136"/>
      <c r="S43" s="136"/>
    </row>
    <row r="44" spans="2:19" ht="22.5" customHeight="1" x14ac:dyDescent="0.3">
      <c r="B44" s="19"/>
    </row>
    <row r="45" spans="2:19" ht="37.5" customHeight="1" x14ac:dyDescent="0.3">
      <c r="B45" s="18">
        <f ca="1">B24*B26</f>
        <v>115667.55157702461</v>
      </c>
      <c r="C45" s="113" t="s">
        <v>415</v>
      </c>
      <c r="D45" s="114"/>
      <c r="E45" s="114"/>
      <c r="F45" s="114"/>
      <c r="G45" s="114"/>
      <c r="H45" s="114"/>
      <c r="I45" s="114"/>
      <c r="J45" s="114"/>
      <c r="K45" s="114"/>
      <c r="L45" s="114"/>
      <c r="M45" s="114"/>
      <c r="N45" s="114"/>
      <c r="O45" s="74">
        <f ca="1">B45/regional_com_heat_mmbtu</f>
        <v>0.1</v>
      </c>
    </row>
    <row r="54" spans="4:4" x14ac:dyDescent="0.3">
      <c r="D54" s="15"/>
    </row>
  </sheetData>
  <mergeCells count="20">
    <mergeCell ref="M43:S43"/>
    <mergeCell ref="C45:N45"/>
    <mergeCell ref="E17:N17"/>
    <mergeCell ref="E18:N18"/>
    <mergeCell ref="E19:N19"/>
    <mergeCell ref="C20:N20"/>
    <mergeCell ref="C24:N24"/>
    <mergeCell ref="C26:N26"/>
    <mergeCell ref="E16:N16"/>
    <mergeCell ref="B3:L3"/>
    <mergeCell ref="M3:N3"/>
    <mergeCell ref="B4:N4"/>
    <mergeCell ref="B5:M5"/>
    <mergeCell ref="C7:N7"/>
    <mergeCell ref="C11:N11"/>
    <mergeCell ref="E12:F12"/>
    <mergeCell ref="G12:N12"/>
    <mergeCell ref="C13:N13"/>
    <mergeCell ref="E14:N14"/>
    <mergeCell ref="E15:N15"/>
  </mergeCells>
  <dataValidations count="1">
    <dataValidation type="list" allowBlank="1" showInputMessage="1" showErrorMessage="1" sqref="M3:N3" xr:uid="{9EBE8A2E-6162-422A-988D-31C71AC57778}">
      <formula1>INDIRECT("town_population[Municipality]")</formula1>
    </dataValidation>
  </dataValidations>
  <hyperlinks>
    <hyperlink ref="E12" r:id="rId1" display="Census data" xr:uid="{D0B3EA68-52E3-40D7-A755-C960620D5537}"/>
    <hyperlink ref="E25" r:id="rId2" display="Vermont Dept of Labor website" xr:uid="{68A60B6E-5557-4690-B72A-390A01A5FD6D}"/>
    <hyperlink ref="E12:F12" r:id="rId3" display="Census website" xr:uid="{A3E4735C-6D96-4677-8C88-2A50628A7481}"/>
  </hyperlinks>
  <pageMargins left="0.7" right="0.7" top="0.75" bottom="0.75" header="0.3" footer="0.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AL250"/>
  <sheetViews>
    <sheetView zoomScale="70" zoomScaleNormal="70" workbookViewId="0">
      <selection activeCell="H18" sqref="H18"/>
    </sheetView>
  </sheetViews>
  <sheetFormatPr defaultRowHeight="14.4" x14ac:dyDescent="0.3"/>
  <cols>
    <col min="1" max="1" width="19.109375" customWidth="1"/>
    <col min="2" max="2" width="52.6640625" bestFit="1" customWidth="1"/>
    <col min="3" max="34" width="19.109375" customWidth="1"/>
    <col min="36" max="36" width="56" bestFit="1" customWidth="1"/>
    <col min="37" max="37" width="36.5546875" customWidth="1"/>
  </cols>
  <sheetData>
    <row r="1" spans="1:38" x14ac:dyDescent="0.3">
      <c r="C1" t="s">
        <v>282</v>
      </c>
      <c r="R1" t="s">
        <v>283</v>
      </c>
    </row>
    <row r="2" spans="1:38" ht="39" customHeight="1" x14ac:dyDescent="0.3">
      <c r="A2" s="52" t="s">
        <v>10</v>
      </c>
      <c r="B2" s="52" t="s">
        <v>11</v>
      </c>
      <c r="C2" s="52" t="s">
        <v>284</v>
      </c>
      <c r="D2" s="52" t="s">
        <v>285</v>
      </c>
      <c r="E2" s="52" t="s">
        <v>286</v>
      </c>
      <c r="F2" s="52" t="s">
        <v>287</v>
      </c>
      <c r="G2" s="52" t="s">
        <v>288</v>
      </c>
      <c r="H2" s="52" t="s">
        <v>289</v>
      </c>
      <c r="I2" s="52" t="s">
        <v>290</v>
      </c>
      <c r="J2" s="52" t="s">
        <v>291</v>
      </c>
      <c r="K2" s="52" t="s">
        <v>292</v>
      </c>
      <c r="L2" s="52" t="s">
        <v>293</v>
      </c>
      <c r="M2" s="52" t="s">
        <v>294</v>
      </c>
      <c r="N2" s="52" t="s">
        <v>295</v>
      </c>
      <c r="O2" s="52" t="s">
        <v>296</v>
      </c>
      <c r="P2" s="52" t="s">
        <v>297</v>
      </c>
      <c r="Q2" s="52" t="s">
        <v>298</v>
      </c>
      <c r="R2" s="52" t="s">
        <v>299</v>
      </c>
      <c r="S2" s="52" t="s">
        <v>300</v>
      </c>
      <c r="T2" s="52" t="s">
        <v>301</v>
      </c>
      <c r="U2" s="52" t="s">
        <v>302</v>
      </c>
      <c r="V2" s="52" t="s">
        <v>303</v>
      </c>
      <c r="W2" s="52" t="s">
        <v>304</v>
      </c>
      <c r="X2" s="52" t="s">
        <v>305</v>
      </c>
      <c r="Y2" s="52" t="s">
        <v>306</v>
      </c>
      <c r="Z2" s="52" t="s">
        <v>307</v>
      </c>
      <c r="AA2" s="52" t="s">
        <v>308</v>
      </c>
      <c r="AB2" s="52" t="s">
        <v>309</v>
      </c>
      <c r="AC2" s="52" t="s">
        <v>310</v>
      </c>
      <c r="AD2" s="52" t="s">
        <v>311</v>
      </c>
      <c r="AE2" s="52" t="s">
        <v>312</v>
      </c>
      <c r="AF2" s="52" t="s">
        <v>313</v>
      </c>
      <c r="AG2" s="52" t="s">
        <v>314</v>
      </c>
      <c r="AH2" s="52" t="s">
        <v>315</v>
      </c>
      <c r="AJ2" t="s">
        <v>11</v>
      </c>
      <c r="AK2" t="s">
        <v>313</v>
      </c>
      <c r="AL2" t="s">
        <v>316</v>
      </c>
    </row>
    <row r="3" spans="1:38" x14ac:dyDescent="0.3">
      <c r="A3" s="75" t="s">
        <v>15</v>
      </c>
      <c r="B3" t="str">
        <f>VLOOKUP(town_establishments[[#This Row],[Municipality]],town_population[[Municipality]:[Regional Planning Commission]],2,FALSE)</f>
        <v>Addison County Regional Planning Commission</v>
      </c>
      <c r="C3">
        <v>2</v>
      </c>
      <c r="D3">
        <v>4</v>
      </c>
      <c r="E3">
        <v>0</v>
      </c>
      <c r="F3">
        <v>1</v>
      </c>
      <c r="G3">
        <v>1</v>
      </c>
      <c r="H3">
        <v>0</v>
      </c>
      <c r="I3">
        <v>4</v>
      </c>
      <c r="J3">
        <v>0</v>
      </c>
      <c r="K3">
        <v>5</v>
      </c>
      <c r="L3">
        <v>3</v>
      </c>
      <c r="M3">
        <v>0</v>
      </c>
      <c r="N3">
        <v>1</v>
      </c>
      <c r="O3">
        <v>2</v>
      </c>
      <c r="P3">
        <v>3</v>
      </c>
      <c r="Q3">
        <f t="shared" ref="Q3:Q66" si="0">SUM(C3:P3)</f>
        <v>26</v>
      </c>
      <c r="R3" s="53">
        <f t="shared" ref="R3:R66" si="1">IF($Q3&lt;&gt;0,C3/$Q3,0)</f>
        <v>7.6923076923076927E-2</v>
      </c>
      <c r="S3" s="53">
        <f t="shared" ref="S3:S66" si="2">IF($Q3&lt;&gt;0,D3/$Q3,0)</f>
        <v>0.15384615384615385</v>
      </c>
      <c r="T3" s="53">
        <f t="shared" ref="T3:T66" si="3">IF($Q3&lt;&gt;0,E3/$Q3,0)</f>
        <v>0</v>
      </c>
      <c r="U3" s="53">
        <f t="shared" ref="U3:U66" si="4">IF($Q3&lt;&gt;0,F3/$Q3,0)</f>
        <v>3.8461538461538464E-2</v>
      </c>
      <c r="V3" s="53">
        <f t="shared" ref="V3:V66" si="5">IF($Q3&lt;&gt;0,G3/$Q3,0)</f>
        <v>3.8461538461538464E-2</v>
      </c>
      <c r="W3" s="53">
        <f t="shared" ref="W3:W66" si="6">IF($Q3&lt;&gt;0,H3/$Q3,0)</f>
        <v>0</v>
      </c>
      <c r="X3" s="53">
        <f t="shared" ref="X3:X66" si="7">IF($Q3&lt;&gt;0,I3/$Q3,0)</f>
        <v>0.15384615384615385</v>
      </c>
      <c r="Y3" s="53">
        <f t="shared" ref="Y3:Y66" si="8">IF($Q3&lt;&gt;0,J3/$Q3,0)</f>
        <v>0</v>
      </c>
      <c r="Z3" s="53">
        <f t="shared" ref="Z3:Z66" si="9">IF($Q3&lt;&gt;0,K3/$Q3,0)</f>
        <v>0.19230769230769232</v>
      </c>
      <c r="AA3" s="53">
        <f t="shared" ref="AA3:AA66" si="10">IF($Q3&lt;&gt;0,L3/$Q3,0)</f>
        <v>0.11538461538461539</v>
      </c>
      <c r="AB3" s="53">
        <f t="shared" ref="AB3:AB66" si="11">IF($Q3&lt;&gt;0,M3/$Q3,0)</f>
        <v>0</v>
      </c>
      <c r="AC3" s="53">
        <f t="shared" ref="AC3:AC66" si="12">IF($Q3&lt;&gt;0,N3/$Q3,0)</f>
        <v>3.8461538461538464E-2</v>
      </c>
      <c r="AD3" s="53">
        <f t="shared" ref="AD3:AD66" si="13">IF($Q3&lt;&gt;0,O3/$Q3,0)</f>
        <v>7.6923076923076927E-2</v>
      </c>
      <c r="AE3" s="53">
        <f t="shared" ref="AE3:AE66" si="14">IF($Q3&lt;&gt;0,P3/$Q3,0)</f>
        <v>0.11538461538461539</v>
      </c>
      <c r="AF3" s="53">
        <f t="shared" ref="AF3:AF66" si="15">Q3/Q$250</f>
        <v>1.2303615370054892E-3</v>
      </c>
      <c r="AG3" s="53">
        <f>town_establishments[[#This Row],[share of state establishments]]/($AF$250-$AF$249)</f>
        <v>1.2730121425773599E-3</v>
      </c>
      <c r="AH3" s="53">
        <f>town_establishments[[#This Row],[share of state establishments (no residual)]]/(INDEX(regional_establishments[share of state establishments],MATCH(town_establishments[[#This Row],[Regional Planning Commission]],regional_establishments[Regional Planning Commission],0)))</f>
        <v>2.4691358024691353E-2</v>
      </c>
      <c r="AJ3" t="s">
        <v>16</v>
      </c>
      <c r="AK3" s="15">
        <f>SUMIF(town_establishments[Regional Planning Commission],AJ3,town_establishments[share of state establishments (no residual)])</f>
        <v>5.1556991774383082E-2</v>
      </c>
      <c r="AL3">
        <v>5</v>
      </c>
    </row>
    <row r="4" spans="1:38" x14ac:dyDescent="0.3">
      <c r="A4" s="76" t="s">
        <v>54</v>
      </c>
      <c r="B4" t="str">
        <f>VLOOKUP(town_establishments[[#This Row],[Municipality]],town_population[[Municipality]:[Regional Planning Commission]],2,FALSE)</f>
        <v>Addison County Regional Planning Commission</v>
      </c>
      <c r="C4">
        <v>4</v>
      </c>
      <c r="D4">
        <v>6</v>
      </c>
      <c r="E4">
        <v>3</v>
      </c>
      <c r="F4">
        <v>0</v>
      </c>
      <c r="G4">
        <v>1</v>
      </c>
      <c r="H4">
        <v>0</v>
      </c>
      <c r="I4">
        <v>7</v>
      </c>
      <c r="J4">
        <v>0</v>
      </c>
      <c r="K4">
        <v>3</v>
      </c>
      <c r="L4">
        <v>1</v>
      </c>
      <c r="M4">
        <v>1</v>
      </c>
      <c r="N4">
        <v>0</v>
      </c>
      <c r="O4">
        <v>0</v>
      </c>
      <c r="P4">
        <v>0</v>
      </c>
      <c r="Q4">
        <f t="shared" si="0"/>
        <v>26</v>
      </c>
      <c r="R4" s="53">
        <f t="shared" si="1"/>
        <v>0.15384615384615385</v>
      </c>
      <c r="S4" s="53">
        <f t="shared" si="2"/>
        <v>0.23076923076923078</v>
      </c>
      <c r="T4" s="53">
        <f t="shared" si="3"/>
        <v>0.11538461538461539</v>
      </c>
      <c r="U4" s="53">
        <f t="shared" si="4"/>
        <v>0</v>
      </c>
      <c r="V4" s="53">
        <f t="shared" si="5"/>
        <v>3.8461538461538464E-2</v>
      </c>
      <c r="W4" s="53">
        <f t="shared" si="6"/>
        <v>0</v>
      </c>
      <c r="X4" s="53">
        <f t="shared" si="7"/>
        <v>0.26923076923076922</v>
      </c>
      <c r="Y4" s="53">
        <f t="shared" si="8"/>
        <v>0</v>
      </c>
      <c r="Z4" s="53">
        <f t="shared" si="9"/>
        <v>0.11538461538461539</v>
      </c>
      <c r="AA4" s="53">
        <f t="shared" si="10"/>
        <v>3.8461538461538464E-2</v>
      </c>
      <c r="AB4" s="53">
        <f t="shared" si="11"/>
        <v>3.8461538461538464E-2</v>
      </c>
      <c r="AC4" s="53">
        <f t="shared" si="12"/>
        <v>0</v>
      </c>
      <c r="AD4" s="53">
        <f t="shared" si="13"/>
        <v>0</v>
      </c>
      <c r="AE4" s="53">
        <f t="shared" si="14"/>
        <v>0</v>
      </c>
      <c r="AF4" s="53">
        <f t="shared" si="15"/>
        <v>1.2303615370054892E-3</v>
      </c>
      <c r="AG4" s="53">
        <f>town_establishments[[#This Row],[share of state establishments]]/($AF$250-$AF$249)</f>
        <v>1.2730121425773599E-3</v>
      </c>
      <c r="AH4" s="53">
        <f>town_establishments[[#This Row],[share of state establishments (no residual)]]/(INDEX(regional_establishments[share of state establishments],MATCH(town_establishments[[#This Row],[Regional Planning Commission]],regional_establishments[Regional Planning Commission],0)))</f>
        <v>2.4691358024691353E-2</v>
      </c>
      <c r="AJ4" t="s">
        <v>19</v>
      </c>
      <c r="AK4" s="15">
        <f>SUMIF(town_establishments[Regional Planning Commission],AJ4,town_establishments[share of state establishments (no residual)])</f>
        <v>6.0614962788875841E-2</v>
      </c>
      <c r="AL4">
        <v>9</v>
      </c>
    </row>
    <row r="5" spans="1:38" x14ac:dyDescent="0.3">
      <c r="A5" s="75" t="s">
        <v>56</v>
      </c>
      <c r="B5" t="str">
        <f>VLOOKUP(town_establishments[[#This Row],[Municipality]],town_population[[Municipality]:[Regional Planning Commission]],2,FALSE)</f>
        <v>Addison County Regional Planning Commission</v>
      </c>
      <c r="C5">
        <v>5</v>
      </c>
      <c r="D5">
        <v>19</v>
      </c>
      <c r="E5">
        <v>6</v>
      </c>
      <c r="F5">
        <v>3</v>
      </c>
      <c r="G5">
        <v>8</v>
      </c>
      <c r="H5">
        <v>1</v>
      </c>
      <c r="I5">
        <v>28</v>
      </c>
      <c r="J5">
        <v>0</v>
      </c>
      <c r="K5">
        <v>12</v>
      </c>
      <c r="L5">
        <v>4</v>
      </c>
      <c r="M5">
        <v>11</v>
      </c>
      <c r="N5">
        <v>3</v>
      </c>
      <c r="O5">
        <v>10</v>
      </c>
      <c r="P5">
        <v>11</v>
      </c>
      <c r="Q5">
        <f t="shared" si="0"/>
        <v>121</v>
      </c>
      <c r="R5" s="53">
        <f t="shared" si="1"/>
        <v>4.1322314049586778E-2</v>
      </c>
      <c r="S5" s="53">
        <f t="shared" si="2"/>
        <v>0.15702479338842976</v>
      </c>
      <c r="T5" s="53">
        <f t="shared" si="3"/>
        <v>4.9586776859504134E-2</v>
      </c>
      <c r="U5" s="53">
        <f t="shared" si="4"/>
        <v>2.4793388429752067E-2</v>
      </c>
      <c r="V5" s="53">
        <f t="shared" si="5"/>
        <v>6.6115702479338845E-2</v>
      </c>
      <c r="W5" s="53">
        <f t="shared" si="6"/>
        <v>8.2644628099173556E-3</v>
      </c>
      <c r="X5" s="53">
        <f t="shared" si="7"/>
        <v>0.23140495867768596</v>
      </c>
      <c r="Y5" s="53">
        <f t="shared" si="8"/>
        <v>0</v>
      </c>
      <c r="Z5" s="53">
        <f t="shared" si="9"/>
        <v>9.9173553719008267E-2</v>
      </c>
      <c r="AA5" s="53">
        <f t="shared" si="10"/>
        <v>3.3057851239669422E-2</v>
      </c>
      <c r="AB5" s="53">
        <f t="shared" si="11"/>
        <v>9.0909090909090912E-2</v>
      </c>
      <c r="AC5" s="53">
        <f t="shared" si="12"/>
        <v>2.4793388429752067E-2</v>
      </c>
      <c r="AD5" s="53">
        <f t="shared" si="13"/>
        <v>8.2644628099173556E-2</v>
      </c>
      <c r="AE5" s="53">
        <f t="shared" si="14"/>
        <v>9.0909090909090912E-2</v>
      </c>
      <c r="AF5" s="53">
        <f t="shared" si="15"/>
        <v>5.7259133068332385E-3</v>
      </c>
      <c r="AG5" s="53">
        <f>town_establishments[[#This Row],[share of state establishments]]/($AF$250-$AF$249)</f>
        <v>5.9244026635330979E-3</v>
      </c>
      <c r="AH5" s="53">
        <f>town_establishments[[#This Row],[share of state establishments (no residual)]]/(INDEX(regional_establishments[share of state establishments],MATCH(town_establishments[[#This Row],[Regional Planning Commission]],regional_establishments[Regional Planning Commission],0)))</f>
        <v>0.11490978157644822</v>
      </c>
      <c r="AJ5" t="s">
        <v>22</v>
      </c>
      <c r="AK5" s="15">
        <f>SUMIF(town_establishments[Regional Planning Commission],AJ5,town_establishments[share of state establishments (no residual)])</f>
        <v>0.10923423423423424</v>
      </c>
      <c r="AL5">
        <v>11</v>
      </c>
    </row>
    <row r="6" spans="1:38" x14ac:dyDescent="0.3">
      <c r="A6" s="76" t="s">
        <v>79</v>
      </c>
      <c r="B6" t="str">
        <f>VLOOKUP(town_establishments[[#This Row],[Municipality]],town_population[[Municipality]:[Regional Planning Commission]],2,FALSE)</f>
        <v>Addison County Regional Planning Commission</v>
      </c>
      <c r="C6">
        <v>4</v>
      </c>
      <c r="D6">
        <v>3</v>
      </c>
      <c r="E6">
        <v>1</v>
      </c>
      <c r="F6">
        <v>3</v>
      </c>
      <c r="G6">
        <v>4</v>
      </c>
      <c r="H6">
        <v>0</v>
      </c>
      <c r="I6">
        <v>8</v>
      </c>
      <c r="J6">
        <v>0</v>
      </c>
      <c r="K6">
        <v>6</v>
      </c>
      <c r="L6">
        <v>0</v>
      </c>
      <c r="M6">
        <v>1</v>
      </c>
      <c r="N6">
        <v>1</v>
      </c>
      <c r="O6">
        <v>0</v>
      </c>
      <c r="P6">
        <v>6</v>
      </c>
      <c r="Q6">
        <f t="shared" si="0"/>
        <v>37</v>
      </c>
      <c r="R6" s="53">
        <f t="shared" si="1"/>
        <v>0.10810810810810811</v>
      </c>
      <c r="S6" s="53">
        <f t="shared" si="2"/>
        <v>8.1081081081081086E-2</v>
      </c>
      <c r="T6" s="53">
        <f t="shared" si="3"/>
        <v>2.7027027027027029E-2</v>
      </c>
      <c r="U6" s="53">
        <f t="shared" si="4"/>
        <v>8.1081081081081086E-2</v>
      </c>
      <c r="V6" s="53">
        <f t="shared" si="5"/>
        <v>0.10810810810810811</v>
      </c>
      <c r="W6" s="53">
        <f t="shared" si="6"/>
        <v>0</v>
      </c>
      <c r="X6" s="53">
        <f t="shared" si="7"/>
        <v>0.21621621621621623</v>
      </c>
      <c r="Y6" s="53">
        <f t="shared" si="8"/>
        <v>0</v>
      </c>
      <c r="Z6" s="53">
        <f t="shared" si="9"/>
        <v>0.16216216216216217</v>
      </c>
      <c r="AA6" s="53">
        <f t="shared" si="10"/>
        <v>0</v>
      </c>
      <c r="AB6" s="53">
        <f t="shared" si="11"/>
        <v>2.7027027027027029E-2</v>
      </c>
      <c r="AC6" s="53">
        <f t="shared" si="12"/>
        <v>2.7027027027027029E-2</v>
      </c>
      <c r="AD6" s="53">
        <f t="shared" si="13"/>
        <v>0</v>
      </c>
      <c r="AE6" s="53">
        <f t="shared" si="14"/>
        <v>0.16216216216216217</v>
      </c>
      <c r="AF6" s="53">
        <f t="shared" si="15"/>
        <v>1.7508991103539655E-3</v>
      </c>
      <c r="AG6" s="53">
        <f>town_establishments[[#This Row],[share of state establishments]]/($AF$250-$AF$249)</f>
        <v>1.8115942028985507E-3</v>
      </c>
      <c r="AH6" s="53">
        <f>town_establishments[[#This Row],[share of state establishments (no residual)]]/(INDEX(regional_establishments[share of state establishments],MATCH(town_establishments[[#This Row],[Regional Planning Commission]],regional_establishments[Regional Planning Commission],0)))</f>
        <v>3.5137701804368468E-2</v>
      </c>
      <c r="AJ6" t="s">
        <v>25</v>
      </c>
      <c r="AK6" s="15">
        <f>SUMIF(town_establishments[Regional Planning Commission],AJ6,town_establishments[share of state establishments (no residual)])</f>
        <v>0.30630630630630629</v>
      </c>
      <c r="AL6">
        <v>33</v>
      </c>
    </row>
    <row r="7" spans="1:38" x14ac:dyDescent="0.3">
      <c r="A7" s="75" t="s">
        <v>102</v>
      </c>
      <c r="B7" t="str">
        <f>VLOOKUP(town_establishments[[#This Row],[Municipality]],town_population[[Municipality]:[Regional Planning Commission]],2,FALSE)</f>
        <v>Addison County Regional Planning Commission</v>
      </c>
      <c r="C7">
        <v>4</v>
      </c>
      <c r="D7">
        <v>10</v>
      </c>
      <c r="E7">
        <v>4</v>
      </c>
      <c r="F7">
        <v>2</v>
      </c>
      <c r="G7">
        <v>2</v>
      </c>
      <c r="H7">
        <v>0</v>
      </c>
      <c r="I7">
        <v>11</v>
      </c>
      <c r="J7">
        <v>0</v>
      </c>
      <c r="K7">
        <v>14</v>
      </c>
      <c r="L7">
        <v>1</v>
      </c>
      <c r="M7">
        <v>1</v>
      </c>
      <c r="N7">
        <v>2</v>
      </c>
      <c r="O7">
        <v>4</v>
      </c>
      <c r="P7">
        <v>3</v>
      </c>
      <c r="Q7">
        <f t="shared" si="0"/>
        <v>58</v>
      </c>
      <c r="R7" s="53">
        <f t="shared" si="1"/>
        <v>6.8965517241379309E-2</v>
      </c>
      <c r="S7" s="53">
        <f t="shared" si="2"/>
        <v>0.17241379310344829</v>
      </c>
      <c r="T7" s="53">
        <f t="shared" si="3"/>
        <v>6.8965517241379309E-2</v>
      </c>
      <c r="U7" s="53">
        <f t="shared" si="4"/>
        <v>3.4482758620689655E-2</v>
      </c>
      <c r="V7" s="53">
        <f t="shared" si="5"/>
        <v>3.4482758620689655E-2</v>
      </c>
      <c r="W7" s="53">
        <f t="shared" si="6"/>
        <v>0</v>
      </c>
      <c r="X7" s="53">
        <f t="shared" si="7"/>
        <v>0.18965517241379309</v>
      </c>
      <c r="Y7" s="53">
        <f t="shared" si="8"/>
        <v>0</v>
      </c>
      <c r="Z7" s="53">
        <f t="shared" si="9"/>
        <v>0.2413793103448276</v>
      </c>
      <c r="AA7" s="53">
        <f t="shared" si="10"/>
        <v>1.7241379310344827E-2</v>
      </c>
      <c r="AB7" s="53">
        <f t="shared" si="11"/>
        <v>1.7241379310344827E-2</v>
      </c>
      <c r="AC7" s="53">
        <f t="shared" si="12"/>
        <v>3.4482758620689655E-2</v>
      </c>
      <c r="AD7" s="53">
        <f t="shared" si="13"/>
        <v>6.8965517241379309E-2</v>
      </c>
      <c r="AE7" s="53">
        <f t="shared" si="14"/>
        <v>5.1724137931034482E-2</v>
      </c>
      <c r="AF7" s="53">
        <f t="shared" si="15"/>
        <v>2.7446526594737839E-3</v>
      </c>
      <c r="AG7" s="53">
        <f>town_establishments[[#This Row],[share of state establishments]]/($AF$250-$AF$249)</f>
        <v>2.8397963180571877E-3</v>
      </c>
      <c r="AH7" s="53">
        <f>town_establishments[[#This Row],[share of state establishments (no residual)]]/(INDEX(regional_establishments[share of state establishments],MATCH(town_establishments[[#This Row],[Regional Planning Commission]],regional_establishments[Regional Planning Commission],0)))</f>
        <v>5.5080721747388414E-2</v>
      </c>
      <c r="AJ7" t="s">
        <v>27</v>
      </c>
      <c r="AK7" s="15">
        <f>SUMIF(town_establishments[Regional Planning Commission],AJ7,town_establishments[share of state establishments (no residual)])</f>
        <v>4.7052487269878575E-2</v>
      </c>
      <c r="AL7">
        <v>4</v>
      </c>
    </row>
    <row r="8" spans="1:38" x14ac:dyDescent="0.3">
      <c r="A8" s="76" t="s">
        <v>108</v>
      </c>
      <c r="B8" t="str">
        <f>VLOOKUP(town_establishments[[#This Row],[Municipality]],town_population[[Municipality]:[Regional Planning Commission]],2,FALSE)</f>
        <v>Addison County Regional Planning Commission</v>
      </c>
      <c r="C8">
        <v>0</v>
      </c>
      <c r="D8">
        <v>0</v>
      </c>
      <c r="E8">
        <v>0</v>
      </c>
      <c r="F8">
        <v>0</v>
      </c>
      <c r="G8">
        <v>0</v>
      </c>
      <c r="H8">
        <v>1</v>
      </c>
      <c r="I8">
        <v>0</v>
      </c>
      <c r="J8">
        <v>0</v>
      </c>
      <c r="K8">
        <v>1</v>
      </c>
      <c r="L8">
        <v>0</v>
      </c>
      <c r="M8">
        <v>0</v>
      </c>
      <c r="N8">
        <v>0</v>
      </c>
      <c r="O8">
        <v>1</v>
      </c>
      <c r="P8">
        <v>0</v>
      </c>
      <c r="Q8">
        <f t="shared" si="0"/>
        <v>3</v>
      </c>
      <c r="R8" s="53">
        <f t="shared" si="1"/>
        <v>0</v>
      </c>
      <c r="S8" s="53">
        <f t="shared" si="2"/>
        <v>0</v>
      </c>
      <c r="T8" s="53">
        <f t="shared" si="3"/>
        <v>0</v>
      </c>
      <c r="U8" s="53">
        <f t="shared" si="4"/>
        <v>0</v>
      </c>
      <c r="V8" s="53">
        <f t="shared" si="5"/>
        <v>0</v>
      </c>
      <c r="W8" s="53">
        <f t="shared" si="6"/>
        <v>0.33333333333333331</v>
      </c>
      <c r="X8" s="53">
        <f t="shared" si="7"/>
        <v>0</v>
      </c>
      <c r="Y8" s="53">
        <f t="shared" si="8"/>
        <v>0</v>
      </c>
      <c r="Z8" s="53">
        <f t="shared" si="9"/>
        <v>0.33333333333333331</v>
      </c>
      <c r="AA8" s="53">
        <f t="shared" si="10"/>
        <v>0</v>
      </c>
      <c r="AB8" s="53">
        <f t="shared" si="11"/>
        <v>0</v>
      </c>
      <c r="AC8" s="53">
        <f t="shared" si="12"/>
        <v>0</v>
      </c>
      <c r="AD8" s="53">
        <f t="shared" si="13"/>
        <v>0.33333333333333331</v>
      </c>
      <c r="AE8" s="53">
        <f t="shared" si="14"/>
        <v>0</v>
      </c>
      <c r="AF8" s="53">
        <f t="shared" si="15"/>
        <v>1.4196479273140261E-4</v>
      </c>
      <c r="AG8" s="53">
        <f>town_establishments[[#This Row],[share of state establishments]]/($AF$250-$AF$249)</f>
        <v>1.4688601645123384E-4</v>
      </c>
      <c r="AH8" s="53">
        <f>town_establishments[[#This Row],[share of state establishments (no residual)]]/(INDEX(regional_establishments[share of state establishments],MATCH(town_establishments[[#This Row],[Regional Planning Commission]],regional_establishments[Regional Planning Commission],0)))</f>
        <v>2.8490028490028487E-3</v>
      </c>
      <c r="AJ8" t="s">
        <v>18</v>
      </c>
      <c r="AK8" s="15">
        <f>SUMIF(town_establishments[Regional Planning Commission],AJ8,town_establishments[share of state establishments (no residual)])</f>
        <v>7.5793184488836665E-2</v>
      </c>
      <c r="AL8">
        <v>6</v>
      </c>
    </row>
    <row r="9" spans="1:38" x14ac:dyDescent="0.3">
      <c r="A9" s="75" t="s">
        <v>138</v>
      </c>
      <c r="B9" t="str">
        <f>VLOOKUP(town_establishments[[#This Row],[Municipality]],town_population[[Municipality]:[Regional Planning Commission]],2,FALSE)</f>
        <v>Addison County Regional Planning Commission</v>
      </c>
      <c r="C9">
        <v>1</v>
      </c>
      <c r="D9">
        <v>2</v>
      </c>
      <c r="E9">
        <v>0</v>
      </c>
      <c r="F9">
        <v>0</v>
      </c>
      <c r="G9">
        <v>0</v>
      </c>
      <c r="H9">
        <v>0</v>
      </c>
      <c r="I9">
        <v>0</v>
      </c>
      <c r="J9">
        <v>0</v>
      </c>
      <c r="K9">
        <v>1</v>
      </c>
      <c r="L9">
        <v>2</v>
      </c>
      <c r="M9">
        <v>1</v>
      </c>
      <c r="N9">
        <v>0</v>
      </c>
      <c r="O9">
        <v>3</v>
      </c>
      <c r="P9">
        <v>1</v>
      </c>
      <c r="Q9">
        <f t="shared" si="0"/>
        <v>11</v>
      </c>
      <c r="R9" s="53">
        <f t="shared" si="1"/>
        <v>9.0909090909090912E-2</v>
      </c>
      <c r="S9" s="53">
        <f t="shared" si="2"/>
        <v>0.18181818181818182</v>
      </c>
      <c r="T9" s="53">
        <f t="shared" si="3"/>
        <v>0</v>
      </c>
      <c r="U9" s="53">
        <f t="shared" si="4"/>
        <v>0</v>
      </c>
      <c r="V9" s="53">
        <f t="shared" si="5"/>
        <v>0</v>
      </c>
      <c r="W9" s="53">
        <f t="shared" si="6"/>
        <v>0</v>
      </c>
      <c r="X9" s="53">
        <f t="shared" si="7"/>
        <v>0</v>
      </c>
      <c r="Y9" s="53">
        <f t="shared" si="8"/>
        <v>0</v>
      </c>
      <c r="Z9" s="53">
        <f t="shared" si="9"/>
        <v>9.0909090909090912E-2</v>
      </c>
      <c r="AA9" s="53">
        <f t="shared" si="10"/>
        <v>0.18181818181818182</v>
      </c>
      <c r="AB9" s="53">
        <f t="shared" si="11"/>
        <v>9.0909090909090912E-2</v>
      </c>
      <c r="AC9" s="53">
        <f t="shared" si="12"/>
        <v>0</v>
      </c>
      <c r="AD9" s="53">
        <f t="shared" si="13"/>
        <v>0.27272727272727271</v>
      </c>
      <c r="AE9" s="53">
        <f t="shared" si="14"/>
        <v>9.0909090909090912E-2</v>
      </c>
      <c r="AF9" s="53">
        <f t="shared" si="15"/>
        <v>5.2053757334847629E-4</v>
      </c>
      <c r="AG9" s="53">
        <f>town_establishments[[#This Row],[share of state establishments]]/($AF$250-$AF$249)</f>
        <v>5.3858206032119077E-4</v>
      </c>
      <c r="AH9" s="53">
        <f>town_establishments[[#This Row],[share of state establishments (no residual)]]/(INDEX(regional_establishments[share of state establishments],MATCH(town_establishments[[#This Row],[Regional Planning Commission]],regional_establishments[Regional Planning Commission],0)))</f>
        <v>1.0446343779677113E-2</v>
      </c>
      <c r="AJ9" t="s">
        <v>21</v>
      </c>
      <c r="AK9" s="15">
        <f>SUMIF(town_establishments[Regional Planning Commission],AJ9,town_establishments[share of state establishments (no residual)])</f>
        <v>5.5816686251468857E-2</v>
      </c>
      <c r="AL9">
        <v>9</v>
      </c>
    </row>
    <row r="10" spans="1:38" x14ac:dyDescent="0.3">
      <c r="A10" s="76" t="s">
        <v>141</v>
      </c>
      <c r="B10" t="str">
        <f>VLOOKUP(town_establishments[[#This Row],[Municipality]],town_population[[Municipality]:[Regional Planning Commission]],2,FALSE)</f>
        <v>Addison County Regional Planning Commission</v>
      </c>
      <c r="C10">
        <v>0</v>
      </c>
      <c r="D10">
        <v>1</v>
      </c>
      <c r="E10">
        <v>0</v>
      </c>
      <c r="F10">
        <v>1</v>
      </c>
      <c r="G10">
        <v>0</v>
      </c>
      <c r="H10">
        <v>3</v>
      </c>
      <c r="I10">
        <v>9</v>
      </c>
      <c r="J10">
        <v>0</v>
      </c>
      <c r="K10">
        <v>6</v>
      </c>
      <c r="L10">
        <v>2</v>
      </c>
      <c r="M10">
        <v>2</v>
      </c>
      <c r="N10">
        <v>1</v>
      </c>
      <c r="O10">
        <v>0</v>
      </c>
      <c r="P10">
        <v>4</v>
      </c>
      <c r="Q10">
        <f t="shared" si="0"/>
        <v>29</v>
      </c>
      <c r="R10" s="53">
        <f t="shared" si="1"/>
        <v>0</v>
      </c>
      <c r="S10" s="53">
        <f t="shared" si="2"/>
        <v>3.4482758620689655E-2</v>
      </c>
      <c r="T10" s="53">
        <f t="shared" si="3"/>
        <v>0</v>
      </c>
      <c r="U10" s="53">
        <f t="shared" si="4"/>
        <v>3.4482758620689655E-2</v>
      </c>
      <c r="V10" s="53">
        <f t="shared" si="5"/>
        <v>0</v>
      </c>
      <c r="W10" s="53">
        <f t="shared" si="6"/>
        <v>0.10344827586206896</v>
      </c>
      <c r="X10" s="53">
        <f t="shared" si="7"/>
        <v>0.31034482758620691</v>
      </c>
      <c r="Y10" s="53">
        <f t="shared" si="8"/>
        <v>0</v>
      </c>
      <c r="Z10" s="53">
        <f t="shared" si="9"/>
        <v>0.20689655172413793</v>
      </c>
      <c r="AA10" s="53">
        <f t="shared" si="10"/>
        <v>6.8965517241379309E-2</v>
      </c>
      <c r="AB10" s="53">
        <f t="shared" si="11"/>
        <v>6.8965517241379309E-2</v>
      </c>
      <c r="AC10" s="53">
        <f t="shared" si="12"/>
        <v>3.4482758620689655E-2</v>
      </c>
      <c r="AD10" s="53">
        <f t="shared" si="13"/>
        <v>0</v>
      </c>
      <c r="AE10" s="53">
        <f t="shared" si="14"/>
        <v>0.13793103448275862</v>
      </c>
      <c r="AF10" s="53">
        <f t="shared" si="15"/>
        <v>1.372326329736892E-3</v>
      </c>
      <c r="AG10" s="53">
        <f>town_establishments[[#This Row],[share of state establishments]]/($AF$250-$AF$249)</f>
        <v>1.4198981590285938E-3</v>
      </c>
      <c r="AH10" s="53">
        <f>town_establishments[[#This Row],[share of state establishments (no residual)]]/(INDEX(regional_establishments[share of state establishments],MATCH(town_establishments[[#This Row],[Regional Planning Commission]],regional_establishments[Regional Planning Commission],0)))</f>
        <v>2.7540360873694207E-2</v>
      </c>
      <c r="AJ10" t="s">
        <v>32</v>
      </c>
      <c r="AK10" s="15">
        <f>SUMIF(town_establishments[Regional Planning Commission],AJ10,town_establishments[share of state establishments (no residual)])</f>
        <v>8.964943204073636E-2</v>
      </c>
      <c r="AL10">
        <v>2</v>
      </c>
    </row>
    <row r="11" spans="1:38" x14ac:dyDescent="0.3">
      <c r="A11" s="75" t="s">
        <v>152</v>
      </c>
      <c r="B11" t="str">
        <f>VLOOKUP(town_establishments[[#This Row],[Municipality]],town_population[[Municipality]:[Regional Planning Commission]],2,FALSE)</f>
        <v>Addison County Regional Planning Commission</v>
      </c>
      <c r="C11">
        <v>14</v>
      </c>
      <c r="D11">
        <v>68</v>
      </c>
      <c r="E11">
        <v>9</v>
      </c>
      <c r="F11">
        <v>6</v>
      </c>
      <c r="G11">
        <v>18</v>
      </c>
      <c r="H11">
        <v>11</v>
      </c>
      <c r="I11">
        <v>70</v>
      </c>
      <c r="J11">
        <v>1</v>
      </c>
      <c r="K11">
        <v>19</v>
      </c>
      <c r="L11">
        <v>15</v>
      </c>
      <c r="M11">
        <v>77</v>
      </c>
      <c r="N11">
        <v>9</v>
      </c>
      <c r="O11">
        <v>29</v>
      </c>
      <c r="P11">
        <v>48</v>
      </c>
      <c r="Q11">
        <f t="shared" si="0"/>
        <v>394</v>
      </c>
      <c r="R11" s="53">
        <f t="shared" si="1"/>
        <v>3.553299492385787E-2</v>
      </c>
      <c r="S11" s="53">
        <f t="shared" si="2"/>
        <v>0.17258883248730963</v>
      </c>
      <c r="T11" s="53">
        <f t="shared" si="3"/>
        <v>2.2842639593908629E-2</v>
      </c>
      <c r="U11" s="53">
        <f t="shared" si="4"/>
        <v>1.5228426395939087E-2</v>
      </c>
      <c r="V11" s="53">
        <f t="shared" si="5"/>
        <v>4.5685279187817257E-2</v>
      </c>
      <c r="W11" s="53">
        <f t="shared" si="6"/>
        <v>2.7918781725888325E-2</v>
      </c>
      <c r="X11" s="53">
        <f t="shared" si="7"/>
        <v>0.17766497461928935</v>
      </c>
      <c r="Y11" s="53">
        <f t="shared" si="8"/>
        <v>2.5380710659898475E-3</v>
      </c>
      <c r="Z11" s="53">
        <f t="shared" si="9"/>
        <v>4.8223350253807105E-2</v>
      </c>
      <c r="AA11" s="53">
        <f t="shared" si="10"/>
        <v>3.8071065989847719E-2</v>
      </c>
      <c r="AB11" s="53">
        <f t="shared" si="11"/>
        <v>0.19543147208121828</v>
      </c>
      <c r="AC11" s="53">
        <f t="shared" si="12"/>
        <v>2.2842639593908629E-2</v>
      </c>
      <c r="AD11" s="53">
        <f t="shared" si="13"/>
        <v>7.3604060913705582E-2</v>
      </c>
      <c r="AE11" s="53">
        <f t="shared" si="14"/>
        <v>0.12182741116751269</v>
      </c>
      <c r="AF11" s="53">
        <f t="shared" si="15"/>
        <v>1.8644709445390876E-2</v>
      </c>
      <c r="AG11" s="53">
        <f>town_establishments[[#This Row],[share of state establishments]]/($AF$250-$AF$249)</f>
        <v>1.9291030160595378E-2</v>
      </c>
      <c r="AH11" s="53">
        <f>town_establishments[[#This Row],[share of state establishments (no residual)]]/(INDEX(regional_establishments[share of state establishments],MATCH(town_establishments[[#This Row],[Regional Planning Commission]],regional_establishments[Regional Planning Commission],0)))</f>
        <v>0.37416904083570746</v>
      </c>
      <c r="AJ11" t="s">
        <v>24</v>
      </c>
      <c r="AK11" s="15">
        <f>SUMIF(town_establishments[Regional Planning Commission],AJ11,town_establishments[share of state establishments (no residual)])</f>
        <v>3.2804543674108892E-2</v>
      </c>
      <c r="AL11">
        <v>4</v>
      </c>
    </row>
    <row r="12" spans="1:38" x14ac:dyDescent="0.3">
      <c r="A12" s="76" t="s">
        <v>156</v>
      </c>
      <c r="B12" t="str">
        <f>VLOOKUP(town_establishments[[#This Row],[Municipality]],town_population[[Municipality]:[Regional Planning Commission]],2,FALSE)</f>
        <v>Addison County Regional Planning Commission</v>
      </c>
      <c r="C12">
        <v>0</v>
      </c>
      <c r="D12">
        <v>0</v>
      </c>
      <c r="E12">
        <v>2</v>
      </c>
      <c r="F12">
        <v>0</v>
      </c>
      <c r="G12">
        <v>0</v>
      </c>
      <c r="H12">
        <v>1</v>
      </c>
      <c r="I12">
        <v>3</v>
      </c>
      <c r="J12">
        <v>0</v>
      </c>
      <c r="K12">
        <v>2</v>
      </c>
      <c r="L12">
        <v>1</v>
      </c>
      <c r="M12">
        <v>0</v>
      </c>
      <c r="N12">
        <v>0</v>
      </c>
      <c r="O12">
        <v>0</v>
      </c>
      <c r="P12">
        <v>2</v>
      </c>
      <c r="Q12">
        <f t="shared" si="0"/>
        <v>11</v>
      </c>
      <c r="R12" s="53">
        <f t="shared" si="1"/>
        <v>0</v>
      </c>
      <c r="S12" s="53">
        <f t="shared" si="2"/>
        <v>0</v>
      </c>
      <c r="T12" s="53">
        <f t="shared" si="3"/>
        <v>0.18181818181818182</v>
      </c>
      <c r="U12" s="53">
        <f t="shared" si="4"/>
        <v>0</v>
      </c>
      <c r="V12" s="53">
        <f t="shared" si="5"/>
        <v>0</v>
      </c>
      <c r="W12" s="53">
        <f t="shared" si="6"/>
        <v>9.0909090909090912E-2</v>
      </c>
      <c r="X12" s="53">
        <f t="shared" si="7"/>
        <v>0.27272727272727271</v>
      </c>
      <c r="Y12" s="53">
        <f t="shared" si="8"/>
        <v>0</v>
      </c>
      <c r="Z12" s="53">
        <f t="shared" si="9"/>
        <v>0.18181818181818182</v>
      </c>
      <c r="AA12" s="53">
        <f t="shared" si="10"/>
        <v>9.0909090909090912E-2</v>
      </c>
      <c r="AB12" s="53">
        <f t="shared" si="11"/>
        <v>0</v>
      </c>
      <c r="AC12" s="53">
        <f t="shared" si="12"/>
        <v>0</v>
      </c>
      <c r="AD12" s="53">
        <f t="shared" si="13"/>
        <v>0</v>
      </c>
      <c r="AE12" s="53">
        <f t="shared" si="14"/>
        <v>0.18181818181818182</v>
      </c>
      <c r="AF12" s="53">
        <f t="shared" si="15"/>
        <v>5.2053757334847629E-4</v>
      </c>
      <c r="AG12" s="53">
        <f>town_establishments[[#This Row],[share of state establishments]]/($AF$250-$AF$249)</f>
        <v>5.3858206032119077E-4</v>
      </c>
      <c r="AH12" s="53">
        <f>town_establishments[[#This Row],[share of state establishments (no residual)]]/(INDEX(regional_establishments[share of state establishments],MATCH(town_establishments[[#This Row],[Regional Planning Commission]],regional_establishments[Regional Planning Commission],0)))</f>
        <v>1.0446343779677113E-2</v>
      </c>
      <c r="AJ12" t="s">
        <v>35</v>
      </c>
      <c r="AK12" s="15">
        <f>SUMIF(town_establishments[Regional Planning Commission],AJ12,town_establishments[share of state establishments (no residual)])</f>
        <v>8.7299255777516641E-2</v>
      </c>
      <c r="AL12">
        <v>2</v>
      </c>
    </row>
    <row r="13" spans="1:38" x14ac:dyDescent="0.3">
      <c r="A13" s="75" t="s">
        <v>164</v>
      </c>
      <c r="B13" t="str">
        <f>VLOOKUP(town_establishments[[#This Row],[Municipality]],town_population[[Municipality]:[Regional Planning Commission]],2,FALSE)</f>
        <v>Addison County Regional Planning Commission</v>
      </c>
      <c r="C13">
        <v>5</v>
      </c>
      <c r="D13">
        <v>8</v>
      </c>
      <c r="E13">
        <v>3</v>
      </c>
      <c r="F13">
        <v>0</v>
      </c>
      <c r="G13">
        <v>1</v>
      </c>
      <c r="H13">
        <v>0</v>
      </c>
      <c r="I13">
        <v>16</v>
      </c>
      <c r="J13">
        <v>0</v>
      </c>
      <c r="K13">
        <v>8</v>
      </c>
      <c r="L13">
        <v>1</v>
      </c>
      <c r="M13">
        <v>6</v>
      </c>
      <c r="N13">
        <v>1</v>
      </c>
      <c r="O13">
        <v>3</v>
      </c>
      <c r="P13">
        <v>5</v>
      </c>
      <c r="Q13">
        <f t="shared" si="0"/>
        <v>57</v>
      </c>
      <c r="R13" s="53">
        <f t="shared" si="1"/>
        <v>8.771929824561403E-2</v>
      </c>
      <c r="S13" s="53">
        <f t="shared" si="2"/>
        <v>0.14035087719298245</v>
      </c>
      <c r="T13" s="53">
        <f t="shared" si="3"/>
        <v>5.2631578947368418E-2</v>
      </c>
      <c r="U13" s="53">
        <f t="shared" si="4"/>
        <v>0</v>
      </c>
      <c r="V13" s="53">
        <f t="shared" si="5"/>
        <v>1.7543859649122806E-2</v>
      </c>
      <c r="W13" s="53">
        <f t="shared" si="6"/>
        <v>0</v>
      </c>
      <c r="X13" s="53">
        <f t="shared" si="7"/>
        <v>0.2807017543859649</v>
      </c>
      <c r="Y13" s="53">
        <f t="shared" si="8"/>
        <v>0</v>
      </c>
      <c r="Z13" s="53">
        <f t="shared" si="9"/>
        <v>0.14035087719298245</v>
      </c>
      <c r="AA13" s="53">
        <f t="shared" si="10"/>
        <v>1.7543859649122806E-2</v>
      </c>
      <c r="AB13" s="53">
        <f t="shared" si="11"/>
        <v>0.10526315789473684</v>
      </c>
      <c r="AC13" s="53">
        <f t="shared" si="12"/>
        <v>1.7543859649122806E-2</v>
      </c>
      <c r="AD13" s="53">
        <f t="shared" si="13"/>
        <v>5.2631578947368418E-2</v>
      </c>
      <c r="AE13" s="53">
        <f t="shared" si="14"/>
        <v>8.771929824561403E-2</v>
      </c>
      <c r="AF13" s="53">
        <f t="shared" si="15"/>
        <v>2.6973310618966496E-3</v>
      </c>
      <c r="AG13" s="53">
        <f>town_establishments[[#This Row],[share of state establishments]]/($AF$250-$AF$249)</f>
        <v>2.7908343125734431E-3</v>
      </c>
      <c r="AH13" s="53">
        <f>town_establishments[[#This Row],[share of state establishments (no residual)]]/(INDEX(regional_establishments[share of state establishments],MATCH(town_establishments[[#This Row],[Regional Planning Commission]],regional_establishments[Regional Planning Commission],0)))</f>
        <v>5.4131054131054131E-2</v>
      </c>
      <c r="AJ13" t="s">
        <v>29</v>
      </c>
      <c r="AK13" s="15">
        <f>SUMIF(town_establishments[Regional Planning Commission],AJ13,town_establishments[share of state establishments (no residual)])</f>
        <v>8.3871915393654517E-2</v>
      </c>
      <c r="AL13">
        <v>16</v>
      </c>
    </row>
    <row r="14" spans="1:38" x14ac:dyDescent="0.3">
      <c r="A14" s="76" t="s">
        <v>175</v>
      </c>
      <c r="B14" t="str">
        <f>VLOOKUP(town_establishments[[#This Row],[Municipality]],town_population[[Municipality]:[Regional Planning Commission]],2,FALSE)</f>
        <v>Addison County Regional Planning Commission</v>
      </c>
      <c r="C14">
        <v>2</v>
      </c>
      <c r="D14">
        <v>4</v>
      </c>
      <c r="E14">
        <v>5</v>
      </c>
      <c r="F14">
        <v>0</v>
      </c>
      <c r="G14">
        <v>2</v>
      </c>
      <c r="H14">
        <v>0</v>
      </c>
      <c r="I14">
        <v>3</v>
      </c>
      <c r="J14">
        <v>0</v>
      </c>
      <c r="K14">
        <v>2</v>
      </c>
      <c r="L14">
        <v>0</v>
      </c>
      <c r="M14">
        <v>1</v>
      </c>
      <c r="N14">
        <v>1</v>
      </c>
      <c r="O14">
        <v>0</v>
      </c>
      <c r="P14">
        <v>1</v>
      </c>
      <c r="Q14">
        <f t="shared" si="0"/>
        <v>21</v>
      </c>
      <c r="R14" s="53">
        <f t="shared" si="1"/>
        <v>9.5238095238095233E-2</v>
      </c>
      <c r="S14" s="53">
        <f t="shared" si="2"/>
        <v>0.19047619047619047</v>
      </c>
      <c r="T14" s="53">
        <f t="shared" si="3"/>
        <v>0.23809523809523808</v>
      </c>
      <c r="U14" s="53">
        <f t="shared" si="4"/>
        <v>0</v>
      </c>
      <c r="V14" s="53">
        <f t="shared" si="5"/>
        <v>9.5238095238095233E-2</v>
      </c>
      <c r="W14" s="53">
        <f t="shared" si="6"/>
        <v>0</v>
      </c>
      <c r="X14" s="53">
        <f t="shared" si="7"/>
        <v>0.14285714285714285</v>
      </c>
      <c r="Y14" s="53">
        <f t="shared" si="8"/>
        <v>0</v>
      </c>
      <c r="Z14" s="53">
        <f t="shared" si="9"/>
        <v>9.5238095238095233E-2</v>
      </c>
      <c r="AA14" s="53">
        <f t="shared" si="10"/>
        <v>0</v>
      </c>
      <c r="AB14" s="53">
        <f t="shared" si="11"/>
        <v>4.7619047619047616E-2</v>
      </c>
      <c r="AC14" s="53">
        <f t="shared" si="12"/>
        <v>4.7619047619047616E-2</v>
      </c>
      <c r="AD14" s="53">
        <f t="shared" si="13"/>
        <v>0</v>
      </c>
      <c r="AE14" s="53">
        <f t="shared" si="14"/>
        <v>4.7619047619047616E-2</v>
      </c>
      <c r="AF14" s="53">
        <f t="shared" si="15"/>
        <v>9.9375354911981819E-4</v>
      </c>
      <c r="AG14" s="53">
        <f>town_establishments[[#This Row],[share of state establishments]]/($AF$250-$AF$249)</f>
        <v>1.0282021151586367E-3</v>
      </c>
      <c r="AH14" s="53">
        <f>town_establishments[[#This Row],[share of state establishments (no residual)]]/(INDEX(regional_establishments[share of state establishments],MATCH(town_establishments[[#This Row],[Regional Planning Commission]],regional_establishments[Regional Planning Commission],0)))</f>
        <v>1.9943019943019939E-2</v>
      </c>
    </row>
    <row r="15" spans="1:38" x14ac:dyDescent="0.3">
      <c r="A15" s="75" t="s">
        <v>176</v>
      </c>
      <c r="B15" t="str">
        <f>VLOOKUP(town_establishments[[#This Row],[Municipality]],town_population[[Municipality]:[Regional Planning Commission]],2,FALSE)</f>
        <v>Addison County Regional Planning Commission</v>
      </c>
      <c r="C15">
        <v>2</v>
      </c>
      <c r="D15">
        <v>0</v>
      </c>
      <c r="E15">
        <v>0</v>
      </c>
      <c r="F15">
        <v>0</v>
      </c>
      <c r="G15">
        <v>0</v>
      </c>
      <c r="H15">
        <v>0</v>
      </c>
      <c r="I15">
        <v>1</v>
      </c>
      <c r="J15">
        <v>0</v>
      </c>
      <c r="K15">
        <v>0</v>
      </c>
      <c r="L15">
        <v>0</v>
      </c>
      <c r="M15">
        <v>0</v>
      </c>
      <c r="N15">
        <v>0</v>
      </c>
      <c r="O15">
        <v>0</v>
      </c>
      <c r="P15">
        <v>1</v>
      </c>
      <c r="Q15">
        <f t="shared" si="0"/>
        <v>4</v>
      </c>
      <c r="R15" s="53">
        <f t="shared" si="1"/>
        <v>0.5</v>
      </c>
      <c r="S15" s="53">
        <f t="shared" si="2"/>
        <v>0</v>
      </c>
      <c r="T15" s="53">
        <f t="shared" si="3"/>
        <v>0</v>
      </c>
      <c r="U15" s="53">
        <f t="shared" si="4"/>
        <v>0</v>
      </c>
      <c r="V15" s="53">
        <f t="shared" si="5"/>
        <v>0</v>
      </c>
      <c r="W15" s="53">
        <f t="shared" si="6"/>
        <v>0</v>
      </c>
      <c r="X15" s="53">
        <f t="shared" si="7"/>
        <v>0.25</v>
      </c>
      <c r="Y15" s="53">
        <f t="shared" si="8"/>
        <v>0</v>
      </c>
      <c r="Z15" s="53">
        <f t="shared" si="9"/>
        <v>0</v>
      </c>
      <c r="AA15" s="53">
        <f t="shared" si="10"/>
        <v>0</v>
      </c>
      <c r="AB15" s="53">
        <f t="shared" si="11"/>
        <v>0</v>
      </c>
      <c r="AC15" s="53">
        <f t="shared" si="12"/>
        <v>0</v>
      </c>
      <c r="AD15" s="53">
        <f t="shared" si="13"/>
        <v>0</v>
      </c>
      <c r="AE15" s="53">
        <f t="shared" si="14"/>
        <v>0.25</v>
      </c>
      <c r="AF15" s="53">
        <f t="shared" si="15"/>
        <v>1.8928639030853681E-4</v>
      </c>
      <c r="AG15" s="53">
        <f>town_establishments[[#This Row],[share of state establishments]]/($AF$250-$AF$249)</f>
        <v>1.9584802193497845E-4</v>
      </c>
      <c r="AH15" s="53">
        <f>town_establishments[[#This Row],[share of state establishments (no residual)]]/(INDEX(regional_establishments[share of state establishments],MATCH(town_establishments[[#This Row],[Regional Planning Commission]],regional_establishments[Regional Planning Commission],0)))</f>
        <v>3.7986704653371318E-3</v>
      </c>
    </row>
    <row r="16" spans="1:38" x14ac:dyDescent="0.3">
      <c r="A16" s="76" t="s">
        <v>194</v>
      </c>
      <c r="B16" t="str">
        <f>VLOOKUP(town_establishments[[#This Row],[Municipality]],town_population[[Municipality]:[Regional Planning Commission]],2,FALSE)</f>
        <v>Addison County Regional Planning Commission</v>
      </c>
      <c r="C16">
        <v>0</v>
      </c>
      <c r="D16">
        <v>1</v>
      </c>
      <c r="E16">
        <v>0</v>
      </c>
      <c r="F16">
        <v>0</v>
      </c>
      <c r="G16">
        <v>0</v>
      </c>
      <c r="H16">
        <v>0</v>
      </c>
      <c r="I16">
        <v>3</v>
      </c>
      <c r="J16">
        <v>0</v>
      </c>
      <c r="K16">
        <v>3</v>
      </c>
      <c r="L16">
        <v>1</v>
      </c>
      <c r="M16">
        <v>2</v>
      </c>
      <c r="N16">
        <v>0</v>
      </c>
      <c r="O16">
        <v>1</v>
      </c>
      <c r="P16">
        <v>2</v>
      </c>
      <c r="Q16">
        <f t="shared" si="0"/>
        <v>13</v>
      </c>
      <c r="R16" s="53">
        <f t="shared" si="1"/>
        <v>0</v>
      </c>
      <c r="S16" s="53">
        <f t="shared" si="2"/>
        <v>7.6923076923076927E-2</v>
      </c>
      <c r="T16" s="53">
        <f t="shared" si="3"/>
        <v>0</v>
      </c>
      <c r="U16" s="53">
        <f t="shared" si="4"/>
        <v>0</v>
      </c>
      <c r="V16" s="53">
        <f t="shared" si="5"/>
        <v>0</v>
      </c>
      <c r="W16" s="53">
        <f t="shared" si="6"/>
        <v>0</v>
      </c>
      <c r="X16" s="53">
        <f t="shared" si="7"/>
        <v>0.23076923076923078</v>
      </c>
      <c r="Y16" s="53">
        <f t="shared" si="8"/>
        <v>0</v>
      </c>
      <c r="Z16" s="53">
        <f t="shared" si="9"/>
        <v>0.23076923076923078</v>
      </c>
      <c r="AA16" s="53">
        <f t="shared" si="10"/>
        <v>7.6923076923076927E-2</v>
      </c>
      <c r="AB16" s="53">
        <f t="shared" si="11"/>
        <v>0.15384615384615385</v>
      </c>
      <c r="AC16" s="53">
        <f t="shared" si="12"/>
        <v>0</v>
      </c>
      <c r="AD16" s="53">
        <f t="shared" si="13"/>
        <v>7.6923076923076927E-2</v>
      </c>
      <c r="AE16" s="53">
        <f t="shared" si="14"/>
        <v>0.15384615384615385</v>
      </c>
      <c r="AF16" s="53">
        <f t="shared" si="15"/>
        <v>6.1518076850274462E-4</v>
      </c>
      <c r="AG16" s="53">
        <f>town_establishments[[#This Row],[share of state establishments]]/($AF$250-$AF$249)</f>
        <v>6.3650607128867994E-4</v>
      </c>
      <c r="AH16" s="53">
        <f>town_establishments[[#This Row],[share of state establishments (no residual)]]/(INDEX(regional_establishments[share of state establishments],MATCH(town_establishments[[#This Row],[Regional Planning Commission]],regional_establishments[Regional Planning Commission],0)))</f>
        <v>1.2345679012345677E-2</v>
      </c>
    </row>
    <row r="17" spans="1:34" x14ac:dyDescent="0.3">
      <c r="A17" s="75" t="s">
        <v>203</v>
      </c>
      <c r="B17" t="str">
        <f>VLOOKUP(town_establishments[[#This Row],[Municipality]],town_population[[Municipality]:[Regional Planning Commission]],2,FALSE)</f>
        <v>Addison County Regional Planning Commission</v>
      </c>
      <c r="C17">
        <v>0</v>
      </c>
      <c r="D17">
        <v>0</v>
      </c>
      <c r="E17">
        <v>2</v>
      </c>
      <c r="F17">
        <v>0</v>
      </c>
      <c r="G17">
        <v>0</v>
      </c>
      <c r="H17">
        <v>1</v>
      </c>
      <c r="I17">
        <v>2</v>
      </c>
      <c r="J17">
        <v>0</v>
      </c>
      <c r="K17">
        <v>5</v>
      </c>
      <c r="L17">
        <v>0</v>
      </c>
      <c r="M17">
        <v>3</v>
      </c>
      <c r="N17">
        <v>0</v>
      </c>
      <c r="O17">
        <v>6</v>
      </c>
      <c r="P17">
        <v>2</v>
      </c>
      <c r="Q17">
        <f t="shared" si="0"/>
        <v>21</v>
      </c>
      <c r="R17" s="53">
        <f t="shared" si="1"/>
        <v>0</v>
      </c>
      <c r="S17" s="53">
        <f t="shared" si="2"/>
        <v>0</v>
      </c>
      <c r="T17" s="53">
        <f t="shared" si="3"/>
        <v>9.5238095238095233E-2</v>
      </c>
      <c r="U17" s="53">
        <f t="shared" si="4"/>
        <v>0</v>
      </c>
      <c r="V17" s="53">
        <f t="shared" si="5"/>
        <v>0</v>
      </c>
      <c r="W17" s="53">
        <f t="shared" si="6"/>
        <v>4.7619047619047616E-2</v>
      </c>
      <c r="X17" s="53">
        <f t="shared" si="7"/>
        <v>9.5238095238095233E-2</v>
      </c>
      <c r="Y17" s="53">
        <f t="shared" si="8"/>
        <v>0</v>
      </c>
      <c r="Z17" s="53">
        <f t="shared" si="9"/>
        <v>0.23809523809523808</v>
      </c>
      <c r="AA17" s="53">
        <f t="shared" si="10"/>
        <v>0</v>
      </c>
      <c r="AB17" s="53">
        <f t="shared" si="11"/>
        <v>0.14285714285714285</v>
      </c>
      <c r="AC17" s="53">
        <f t="shared" si="12"/>
        <v>0</v>
      </c>
      <c r="AD17" s="53">
        <f t="shared" si="13"/>
        <v>0.2857142857142857</v>
      </c>
      <c r="AE17" s="53">
        <f t="shared" si="14"/>
        <v>9.5238095238095233E-2</v>
      </c>
      <c r="AF17" s="53">
        <f t="shared" si="15"/>
        <v>9.9375354911981819E-4</v>
      </c>
      <c r="AG17" s="53">
        <f>town_establishments[[#This Row],[share of state establishments]]/($AF$250-$AF$249)</f>
        <v>1.0282021151586367E-3</v>
      </c>
      <c r="AH17" s="53">
        <f>town_establishments[[#This Row],[share of state establishments (no residual)]]/(INDEX(regional_establishments[share of state establishments],MATCH(town_establishments[[#This Row],[Regional Planning Commission]],regional_establishments[Regional Planning Commission],0)))</f>
        <v>1.9943019943019939E-2</v>
      </c>
    </row>
    <row r="18" spans="1:34" x14ac:dyDescent="0.3">
      <c r="A18" s="76" t="s">
        <v>211</v>
      </c>
      <c r="B18" t="str">
        <f>VLOOKUP(town_establishments[[#This Row],[Municipality]],town_population[[Municipality]:[Regional Planning Commission]],2,FALSE)</f>
        <v>Addison County Regional Planning Commission</v>
      </c>
      <c r="C18">
        <v>4</v>
      </c>
      <c r="D18">
        <v>4</v>
      </c>
      <c r="E18">
        <v>6</v>
      </c>
      <c r="F18">
        <v>2</v>
      </c>
      <c r="G18">
        <v>0</v>
      </c>
      <c r="H18">
        <v>1</v>
      </c>
      <c r="I18">
        <v>9</v>
      </c>
      <c r="J18">
        <v>0</v>
      </c>
      <c r="K18">
        <v>3</v>
      </c>
      <c r="L18">
        <v>2</v>
      </c>
      <c r="M18">
        <v>1</v>
      </c>
      <c r="N18">
        <v>0</v>
      </c>
      <c r="O18">
        <v>2</v>
      </c>
      <c r="P18">
        <v>2</v>
      </c>
      <c r="Q18">
        <f t="shared" si="0"/>
        <v>36</v>
      </c>
      <c r="R18" s="53">
        <f t="shared" si="1"/>
        <v>0.1111111111111111</v>
      </c>
      <c r="S18" s="53">
        <f t="shared" si="2"/>
        <v>0.1111111111111111</v>
      </c>
      <c r="T18" s="53">
        <f t="shared" si="3"/>
        <v>0.16666666666666666</v>
      </c>
      <c r="U18" s="53">
        <f t="shared" si="4"/>
        <v>5.5555555555555552E-2</v>
      </c>
      <c r="V18" s="53">
        <f t="shared" si="5"/>
        <v>0</v>
      </c>
      <c r="W18" s="53">
        <f t="shared" si="6"/>
        <v>2.7777777777777776E-2</v>
      </c>
      <c r="X18" s="53">
        <f t="shared" si="7"/>
        <v>0.25</v>
      </c>
      <c r="Y18" s="53">
        <f t="shared" si="8"/>
        <v>0</v>
      </c>
      <c r="Z18" s="53">
        <f t="shared" si="9"/>
        <v>8.3333333333333329E-2</v>
      </c>
      <c r="AA18" s="53">
        <f t="shared" si="10"/>
        <v>5.5555555555555552E-2</v>
      </c>
      <c r="AB18" s="53">
        <f t="shared" si="11"/>
        <v>2.7777777777777776E-2</v>
      </c>
      <c r="AC18" s="53">
        <f t="shared" si="12"/>
        <v>0</v>
      </c>
      <c r="AD18" s="53">
        <f t="shared" si="13"/>
        <v>5.5555555555555552E-2</v>
      </c>
      <c r="AE18" s="53">
        <f t="shared" si="14"/>
        <v>5.5555555555555552E-2</v>
      </c>
      <c r="AF18" s="53">
        <f t="shared" si="15"/>
        <v>1.7035775127768314E-3</v>
      </c>
      <c r="AG18" s="53">
        <f>town_establishments[[#This Row],[share of state establishments]]/($AF$250-$AF$249)</f>
        <v>1.7626321974148062E-3</v>
      </c>
      <c r="AH18" s="53">
        <f>town_establishments[[#This Row],[share of state establishments (no residual)]]/(INDEX(regional_establishments[share of state establishments],MATCH(town_establishments[[#This Row],[Regional Planning Commission]],regional_establishments[Regional Planning Commission],0)))</f>
        <v>3.4188034188034185E-2</v>
      </c>
    </row>
    <row r="19" spans="1:34" x14ac:dyDescent="0.3">
      <c r="A19" s="75" t="s">
        <v>223</v>
      </c>
      <c r="B19" t="str">
        <f>VLOOKUP(town_establishments[[#This Row],[Municipality]],town_population[[Municipality]:[Regional Planning Commission]],2,FALSE)</f>
        <v>Addison County Regional Planning Commission</v>
      </c>
      <c r="C19">
        <v>5</v>
      </c>
      <c r="D19">
        <v>1</v>
      </c>
      <c r="E19">
        <v>3</v>
      </c>
      <c r="F19">
        <v>1</v>
      </c>
      <c r="G19">
        <v>1</v>
      </c>
      <c r="H19">
        <v>0</v>
      </c>
      <c r="I19">
        <v>7</v>
      </c>
      <c r="J19">
        <v>0</v>
      </c>
      <c r="K19">
        <v>1</v>
      </c>
      <c r="L19">
        <v>0</v>
      </c>
      <c r="M19">
        <v>3</v>
      </c>
      <c r="N19">
        <v>0</v>
      </c>
      <c r="O19">
        <v>1</v>
      </c>
      <c r="P19">
        <v>1</v>
      </c>
      <c r="Q19">
        <f t="shared" si="0"/>
        <v>24</v>
      </c>
      <c r="R19" s="53">
        <f t="shared" si="1"/>
        <v>0.20833333333333334</v>
      </c>
      <c r="S19" s="53">
        <f t="shared" si="2"/>
        <v>4.1666666666666664E-2</v>
      </c>
      <c r="T19" s="53">
        <f t="shared" si="3"/>
        <v>0.125</v>
      </c>
      <c r="U19" s="53">
        <f t="shared" si="4"/>
        <v>4.1666666666666664E-2</v>
      </c>
      <c r="V19" s="53">
        <f t="shared" si="5"/>
        <v>4.1666666666666664E-2</v>
      </c>
      <c r="W19" s="53">
        <f t="shared" si="6"/>
        <v>0</v>
      </c>
      <c r="X19" s="53">
        <f t="shared" si="7"/>
        <v>0.29166666666666669</v>
      </c>
      <c r="Y19" s="53">
        <f t="shared" si="8"/>
        <v>0</v>
      </c>
      <c r="Z19" s="53">
        <f t="shared" si="9"/>
        <v>4.1666666666666664E-2</v>
      </c>
      <c r="AA19" s="53">
        <f t="shared" si="10"/>
        <v>0</v>
      </c>
      <c r="AB19" s="53">
        <f t="shared" si="11"/>
        <v>0.125</v>
      </c>
      <c r="AC19" s="53">
        <f t="shared" si="12"/>
        <v>0</v>
      </c>
      <c r="AD19" s="53">
        <f t="shared" si="13"/>
        <v>4.1666666666666664E-2</v>
      </c>
      <c r="AE19" s="53">
        <f t="shared" si="14"/>
        <v>4.1666666666666664E-2</v>
      </c>
      <c r="AF19" s="53">
        <f t="shared" si="15"/>
        <v>1.1357183418512209E-3</v>
      </c>
      <c r="AG19" s="53">
        <f>town_establishments[[#This Row],[share of state establishments]]/($AF$250-$AF$249)</f>
        <v>1.1750881316098707E-3</v>
      </c>
      <c r="AH19" s="53">
        <f>town_establishments[[#This Row],[share of state establishments (no residual)]]/(INDEX(regional_establishments[share of state establishments],MATCH(town_establishments[[#This Row],[Regional Planning Commission]],regional_establishments[Regional Planning Commission],0)))</f>
        <v>2.279202279202279E-2</v>
      </c>
    </row>
    <row r="20" spans="1:34" x14ac:dyDescent="0.3">
      <c r="A20" s="76" t="s">
        <v>239</v>
      </c>
      <c r="B20" t="str">
        <f>VLOOKUP(town_establishments[[#This Row],[Municipality]],town_population[[Municipality]:[Regional Planning Commission]],2,FALSE)</f>
        <v>Addison County Regional Planning Commission</v>
      </c>
      <c r="C20">
        <v>9</v>
      </c>
      <c r="D20">
        <v>20</v>
      </c>
      <c r="E20">
        <v>1</v>
      </c>
      <c r="F20">
        <v>1</v>
      </c>
      <c r="G20">
        <v>9</v>
      </c>
      <c r="H20">
        <v>5</v>
      </c>
      <c r="I20">
        <v>33</v>
      </c>
      <c r="J20">
        <v>1</v>
      </c>
      <c r="K20">
        <v>13</v>
      </c>
      <c r="L20">
        <v>6</v>
      </c>
      <c r="M20">
        <v>17</v>
      </c>
      <c r="N20">
        <v>2</v>
      </c>
      <c r="O20">
        <v>12</v>
      </c>
      <c r="P20">
        <v>9</v>
      </c>
      <c r="Q20">
        <f t="shared" si="0"/>
        <v>138</v>
      </c>
      <c r="R20" s="53">
        <f t="shared" si="1"/>
        <v>6.5217391304347824E-2</v>
      </c>
      <c r="S20" s="53">
        <f t="shared" si="2"/>
        <v>0.14492753623188406</v>
      </c>
      <c r="T20" s="53">
        <f t="shared" si="3"/>
        <v>7.246376811594203E-3</v>
      </c>
      <c r="U20" s="53">
        <f t="shared" si="4"/>
        <v>7.246376811594203E-3</v>
      </c>
      <c r="V20" s="53">
        <f t="shared" si="5"/>
        <v>6.5217391304347824E-2</v>
      </c>
      <c r="W20" s="53">
        <f t="shared" si="6"/>
        <v>3.6231884057971016E-2</v>
      </c>
      <c r="X20" s="53">
        <f t="shared" si="7"/>
        <v>0.2391304347826087</v>
      </c>
      <c r="Y20" s="53">
        <f t="shared" si="8"/>
        <v>7.246376811594203E-3</v>
      </c>
      <c r="Z20" s="53">
        <f t="shared" si="9"/>
        <v>9.420289855072464E-2</v>
      </c>
      <c r="AA20" s="53">
        <f t="shared" si="10"/>
        <v>4.3478260869565216E-2</v>
      </c>
      <c r="AB20" s="53">
        <f t="shared" si="11"/>
        <v>0.12318840579710146</v>
      </c>
      <c r="AC20" s="53">
        <f t="shared" si="12"/>
        <v>1.4492753623188406E-2</v>
      </c>
      <c r="AD20" s="53">
        <f t="shared" si="13"/>
        <v>8.6956521739130432E-2</v>
      </c>
      <c r="AE20" s="53">
        <f t="shared" si="14"/>
        <v>6.5217391304347824E-2</v>
      </c>
      <c r="AF20" s="53">
        <f t="shared" si="15"/>
        <v>6.53038046564452E-3</v>
      </c>
      <c r="AG20" s="53">
        <f>town_establishments[[#This Row],[share of state establishments]]/($AF$250-$AF$249)</f>
        <v>6.7567567567567571E-3</v>
      </c>
      <c r="AH20" s="53">
        <f>town_establishments[[#This Row],[share of state establishments (no residual)]]/(INDEX(regional_establishments[share of state establishments],MATCH(town_establishments[[#This Row],[Regional Planning Commission]],regional_establishments[Regional Planning Commission],0)))</f>
        <v>0.13105413105413105</v>
      </c>
    </row>
    <row r="21" spans="1:34" x14ac:dyDescent="0.3">
      <c r="A21" s="75" t="s">
        <v>246</v>
      </c>
      <c r="B21" t="str">
        <f>VLOOKUP(town_establishments[[#This Row],[Municipality]],town_population[[Municipality]:[Regional Planning Commission]],2,FALSE)</f>
        <v>Addison County Regional Planning Commission</v>
      </c>
      <c r="C21">
        <v>0</v>
      </c>
      <c r="D21">
        <v>0</v>
      </c>
      <c r="E21">
        <v>0</v>
      </c>
      <c r="F21">
        <v>0</v>
      </c>
      <c r="G21">
        <v>0</v>
      </c>
      <c r="H21">
        <v>0</v>
      </c>
      <c r="I21">
        <v>3</v>
      </c>
      <c r="J21">
        <v>0</v>
      </c>
      <c r="K21">
        <v>0</v>
      </c>
      <c r="L21">
        <v>0</v>
      </c>
      <c r="M21">
        <v>0</v>
      </c>
      <c r="N21">
        <v>0</v>
      </c>
      <c r="O21">
        <v>0</v>
      </c>
      <c r="P21">
        <v>1</v>
      </c>
      <c r="Q21">
        <f t="shared" si="0"/>
        <v>4</v>
      </c>
      <c r="R21" s="53">
        <f t="shared" si="1"/>
        <v>0</v>
      </c>
      <c r="S21" s="53">
        <f t="shared" si="2"/>
        <v>0</v>
      </c>
      <c r="T21" s="53">
        <f t="shared" si="3"/>
        <v>0</v>
      </c>
      <c r="U21" s="53">
        <f t="shared" si="4"/>
        <v>0</v>
      </c>
      <c r="V21" s="53">
        <f t="shared" si="5"/>
        <v>0</v>
      </c>
      <c r="W21" s="53">
        <f t="shared" si="6"/>
        <v>0</v>
      </c>
      <c r="X21" s="53">
        <f t="shared" si="7"/>
        <v>0.75</v>
      </c>
      <c r="Y21" s="53">
        <f t="shared" si="8"/>
        <v>0</v>
      </c>
      <c r="Z21" s="53">
        <f t="shared" si="9"/>
        <v>0</v>
      </c>
      <c r="AA21" s="53">
        <f t="shared" si="10"/>
        <v>0</v>
      </c>
      <c r="AB21" s="53">
        <f t="shared" si="11"/>
        <v>0</v>
      </c>
      <c r="AC21" s="53">
        <f t="shared" si="12"/>
        <v>0</v>
      </c>
      <c r="AD21" s="53">
        <f t="shared" si="13"/>
        <v>0</v>
      </c>
      <c r="AE21" s="53">
        <f t="shared" si="14"/>
        <v>0.25</v>
      </c>
      <c r="AF21" s="53">
        <f t="shared" si="15"/>
        <v>1.8928639030853681E-4</v>
      </c>
      <c r="AG21" s="53">
        <f>town_establishments[[#This Row],[share of state establishments]]/($AF$250-$AF$249)</f>
        <v>1.9584802193497845E-4</v>
      </c>
      <c r="AH21" s="53">
        <f>town_establishments[[#This Row],[share of state establishments (no residual)]]/(INDEX(regional_establishments[share of state establishments],MATCH(town_establishments[[#This Row],[Regional Planning Commission]],regional_establishments[Regional Planning Commission],0)))</f>
        <v>3.7986704653371318E-3</v>
      </c>
    </row>
    <row r="22" spans="1:34" x14ac:dyDescent="0.3">
      <c r="A22" s="76" t="s">
        <v>266</v>
      </c>
      <c r="B22" t="str">
        <f>VLOOKUP(town_establishments[[#This Row],[Municipality]],town_population[[Municipality]:[Regional Planning Commission]],2,FALSE)</f>
        <v>Addison County Regional Planning Commission</v>
      </c>
      <c r="C22">
        <v>0</v>
      </c>
      <c r="D22">
        <v>0</v>
      </c>
      <c r="E22">
        <v>0</v>
      </c>
      <c r="F22">
        <v>0</v>
      </c>
      <c r="G22">
        <v>0</v>
      </c>
      <c r="H22">
        <v>1</v>
      </c>
      <c r="I22">
        <v>5</v>
      </c>
      <c r="J22">
        <v>0</v>
      </c>
      <c r="K22">
        <v>2</v>
      </c>
      <c r="L22">
        <v>2</v>
      </c>
      <c r="M22">
        <v>1</v>
      </c>
      <c r="N22">
        <v>0</v>
      </c>
      <c r="O22">
        <v>0</v>
      </c>
      <c r="P22">
        <v>3</v>
      </c>
      <c r="Q22">
        <f t="shared" si="0"/>
        <v>14</v>
      </c>
      <c r="R22" s="53">
        <f t="shared" si="1"/>
        <v>0</v>
      </c>
      <c r="S22" s="53">
        <f t="shared" si="2"/>
        <v>0</v>
      </c>
      <c r="T22" s="53">
        <f t="shared" si="3"/>
        <v>0</v>
      </c>
      <c r="U22" s="53">
        <f t="shared" si="4"/>
        <v>0</v>
      </c>
      <c r="V22" s="53">
        <f t="shared" si="5"/>
        <v>0</v>
      </c>
      <c r="W22" s="53">
        <f t="shared" si="6"/>
        <v>7.1428571428571425E-2</v>
      </c>
      <c r="X22" s="53">
        <f t="shared" si="7"/>
        <v>0.35714285714285715</v>
      </c>
      <c r="Y22" s="53">
        <f t="shared" si="8"/>
        <v>0</v>
      </c>
      <c r="Z22" s="53">
        <f t="shared" si="9"/>
        <v>0.14285714285714285</v>
      </c>
      <c r="AA22" s="53">
        <f t="shared" si="10"/>
        <v>0.14285714285714285</v>
      </c>
      <c r="AB22" s="53">
        <f t="shared" si="11"/>
        <v>7.1428571428571425E-2</v>
      </c>
      <c r="AC22" s="53">
        <f t="shared" si="12"/>
        <v>0</v>
      </c>
      <c r="AD22" s="53">
        <f t="shared" si="13"/>
        <v>0</v>
      </c>
      <c r="AE22" s="53">
        <f t="shared" si="14"/>
        <v>0.21428571428571427</v>
      </c>
      <c r="AF22" s="53">
        <f t="shared" si="15"/>
        <v>6.625023660798789E-4</v>
      </c>
      <c r="AG22" s="53">
        <f>town_establishments[[#This Row],[share of state establishments]]/($AF$250-$AF$249)</f>
        <v>6.8546807677242463E-4</v>
      </c>
      <c r="AH22" s="53">
        <f>town_establishments[[#This Row],[share of state establishments (no residual)]]/(INDEX(regional_establishments[share of state establishments],MATCH(town_establishments[[#This Row],[Regional Planning Commission]],regional_establishments[Regional Planning Commission],0)))</f>
        <v>1.3295346628679962E-2</v>
      </c>
    </row>
    <row r="23" spans="1:34" x14ac:dyDescent="0.3">
      <c r="A23" s="75" t="s">
        <v>268</v>
      </c>
      <c r="B23" t="str">
        <f>VLOOKUP(town_establishments[[#This Row],[Municipality]],town_population[[Municipality]:[Regional Planning Commission]],2,FALSE)</f>
        <v>Addison County Regional Planning Commission</v>
      </c>
      <c r="C23">
        <v>0</v>
      </c>
      <c r="D23">
        <v>0</v>
      </c>
      <c r="E23">
        <v>1</v>
      </c>
      <c r="F23">
        <v>0</v>
      </c>
      <c r="G23">
        <v>1</v>
      </c>
      <c r="H23">
        <v>0</v>
      </c>
      <c r="I23">
        <v>1</v>
      </c>
      <c r="J23">
        <v>0</v>
      </c>
      <c r="K23">
        <v>1</v>
      </c>
      <c r="L23">
        <v>0</v>
      </c>
      <c r="M23">
        <v>1</v>
      </c>
      <c r="N23">
        <v>0</v>
      </c>
      <c r="O23">
        <v>0</v>
      </c>
      <c r="P23">
        <v>0</v>
      </c>
      <c r="Q23">
        <f t="shared" si="0"/>
        <v>5</v>
      </c>
      <c r="R23" s="53">
        <f t="shared" si="1"/>
        <v>0</v>
      </c>
      <c r="S23" s="53">
        <f t="shared" si="2"/>
        <v>0</v>
      </c>
      <c r="T23" s="53">
        <f t="shared" si="3"/>
        <v>0.2</v>
      </c>
      <c r="U23" s="53">
        <f t="shared" si="4"/>
        <v>0</v>
      </c>
      <c r="V23" s="53">
        <f t="shared" si="5"/>
        <v>0.2</v>
      </c>
      <c r="W23" s="53">
        <f t="shared" si="6"/>
        <v>0</v>
      </c>
      <c r="X23" s="53">
        <f t="shared" si="7"/>
        <v>0.2</v>
      </c>
      <c r="Y23" s="53">
        <f t="shared" si="8"/>
        <v>0</v>
      </c>
      <c r="Z23" s="53">
        <f t="shared" si="9"/>
        <v>0.2</v>
      </c>
      <c r="AA23" s="53">
        <f t="shared" si="10"/>
        <v>0</v>
      </c>
      <c r="AB23" s="53">
        <f t="shared" si="11"/>
        <v>0.2</v>
      </c>
      <c r="AC23" s="53">
        <f t="shared" si="12"/>
        <v>0</v>
      </c>
      <c r="AD23" s="53">
        <f t="shared" si="13"/>
        <v>0</v>
      </c>
      <c r="AE23" s="53">
        <f t="shared" si="14"/>
        <v>0</v>
      </c>
      <c r="AF23" s="53">
        <f t="shared" si="15"/>
        <v>2.3660798788567103E-4</v>
      </c>
      <c r="AG23" s="53">
        <f>town_establishments[[#This Row],[share of state establishments]]/($AF$250-$AF$249)</f>
        <v>2.4481002741872309E-4</v>
      </c>
      <c r="AH23" s="53">
        <f>town_establishments[[#This Row],[share of state establishments (no residual)]]/(INDEX(regional_establishments[share of state establishments],MATCH(town_establishments[[#This Row],[Regional Planning Commission]],regional_establishments[Regional Planning Commission],0)))</f>
        <v>4.7483380816714148E-3</v>
      </c>
    </row>
    <row r="24" spans="1:34" x14ac:dyDescent="0.3">
      <c r="A24" s="76" t="s">
        <v>26</v>
      </c>
      <c r="B24" t="str">
        <f>VLOOKUP(town_establishments[[#This Row],[Municipality]],town_population[[Municipality]:[Regional Planning Commission]],2,FALSE)</f>
        <v>Bennington County Regional Commission</v>
      </c>
      <c r="C24">
        <v>6</v>
      </c>
      <c r="D24">
        <v>11</v>
      </c>
      <c r="E24">
        <v>4</v>
      </c>
      <c r="F24">
        <v>1</v>
      </c>
      <c r="G24">
        <v>2</v>
      </c>
      <c r="H24">
        <v>2</v>
      </c>
      <c r="I24">
        <v>14</v>
      </c>
      <c r="J24">
        <v>0</v>
      </c>
      <c r="K24">
        <v>12</v>
      </c>
      <c r="L24">
        <v>2</v>
      </c>
      <c r="M24">
        <v>3</v>
      </c>
      <c r="N24">
        <v>0</v>
      </c>
      <c r="O24">
        <v>7</v>
      </c>
      <c r="P24">
        <v>6</v>
      </c>
      <c r="Q24">
        <f t="shared" si="0"/>
        <v>70</v>
      </c>
      <c r="R24" s="53">
        <f t="shared" si="1"/>
        <v>8.5714285714285715E-2</v>
      </c>
      <c r="S24" s="53">
        <f t="shared" si="2"/>
        <v>0.15714285714285714</v>
      </c>
      <c r="T24" s="53">
        <f t="shared" si="3"/>
        <v>5.7142857142857141E-2</v>
      </c>
      <c r="U24" s="53">
        <f t="shared" si="4"/>
        <v>1.4285714285714285E-2</v>
      </c>
      <c r="V24" s="53">
        <f t="shared" si="5"/>
        <v>2.8571428571428571E-2</v>
      </c>
      <c r="W24" s="53">
        <f t="shared" si="6"/>
        <v>2.8571428571428571E-2</v>
      </c>
      <c r="X24" s="53">
        <f t="shared" si="7"/>
        <v>0.2</v>
      </c>
      <c r="Y24" s="53">
        <f t="shared" si="8"/>
        <v>0</v>
      </c>
      <c r="Z24" s="53">
        <f t="shared" si="9"/>
        <v>0.17142857142857143</v>
      </c>
      <c r="AA24" s="53">
        <f t="shared" si="10"/>
        <v>2.8571428571428571E-2</v>
      </c>
      <c r="AB24" s="53">
        <f t="shared" si="11"/>
        <v>4.2857142857142858E-2</v>
      </c>
      <c r="AC24" s="53">
        <f t="shared" si="12"/>
        <v>0</v>
      </c>
      <c r="AD24" s="53">
        <f t="shared" si="13"/>
        <v>0.1</v>
      </c>
      <c r="AE24" s="53">
        <f t="shared" si="14"/>
        <v>8.5714285714285715E-2</v>
      </c>
      <c r="AF24" s="53">
        <f t="shared" si="15"/>
        <v>3.3125118303993944E-3</v>
      </c>
      <c r="AG24" s="53">
        <f>town_establishments[[#This Row],[share of state establishments]]/($AF$250-$AF$249)</f>
        <v>3.4273403838621232E-3</v>
      </c>
      <c r="AH24" s="53">
        <f>town_establishments[[#This Row],[share of state establishments (no residual)]]/(INDEX(regional_establishments[share of state establishments],MATCH(town_establishments[[#This Row],[Regional Planning Commission]],regional_establishments[Regional Planning Commission],0)))</f>
        <v>5.6542810985460414E-2</v>
      </c>
    </row>
    <row r="25" spans="1:34" x14ac:dyDescent="0.3">
      <c r="A25" s="75" t="s">
        <v>42</v>
      </c>
      <c r="B25" t="str">
        <f>VLOOKUP(town_establishments[[#This Row],[Municipality]],town_population[[Municipality]:[Regional Planning Commission]],2,FALSE)</f>
        <v>Bennington County Regional Commission</v>
      </c>
      <c r="C25">
        <v>33</v>
      </c>
      <c r="D25">
        <v>90</v>
      </c>
      <c r="E25">
        <v>16</v>
      </c>
      <c r="F25">
        <v>17</v>
      </c>
      <c r="G25">
        <v>25</v>
      </c>
      <c r="H25">
        <v>13</v>
      </c>
      <c r="I25">
        <v>61</v>
      </c>
      <c r="J25">
        <v>2</v>
      </c>
      <c r="K25">
        <v>50</v>
      </c>
      <c r="L25">
        <v>21</v>
      </c>
      <c r="M25">
        <v>83</v>
      </c>
      <c r="N25">
        <v>11</v>
      </c>
      <c r="O25">
        <v>48</v>
      </c>
      <c r="P25">
        <v>43</v>
      </c>
      <c r="Q25">
        <f t="shared" si="0"/>
        <v>513</v>
      </c>
      <c r="R25" s="53">
        <f t="shared" si="1"/>
        <v>6.4327485380116955E-2</v>
      </c>
      <c r="S25" s="53">
        <f t="shared" si="2"/>
        <v>0.17543859649122806</v>
      </c>
      <c r="T25" s="53">
        <f t="shared" si="3"/>
        <v>3.1189083820662766E-2</v>
      </c>
      <c r="U25" s="53">
        <f t="shared" si="4"/>
        <v>3.3138401559454189E-2</v>
      </c>
      <c r="V25" s="53">
        <f t="shared" si="5"/>
        <v>4.8732943469785572E-2</v>
      </c>
      <c r="W25" s="53">
        <f t="shared" si="6"/>
        <v>2.5341130604288498E-2</v>
      </c>
      <c r="X25" s="53">
        <f t="shared" si="7"/>
        <v>0.1189083820662768</v>
      </c>
      <c r="Y25" s="53">
        <f t="shared" si="8"/>
        <v>3.8986354775828458E-3</v>
      </c>
      <c r="Z25" s="53">
        <f t="shared" si="9"/>
        <v>9.7465886939571145E-2</v>
      </c>
      <c r="AA25" s="53">
        <f t="shared" si="10"/>
        <v>4.0935672514619881E-2</v>
      </c>
      <c r="AB25" s="53">
        <f t="shared" si="11"/>
        <v>0.1617933723196881</v>
      </c>
      <c r="AC25" s="53">
        <f t="shared" si="12"/>
        <v>2.1442495126705652E-2</v>
      </c>
      <c r="AD25" s="53">
        <f t="shared" si="13"/>
        <v>9.3567251461988299E-2</v>
      </c>
      <c r="AE25" s="53">
        <f t="shared" si="14"/>
        <v>8.3820662768031184E-2</v>
      </c>
      <c r="AF25" s="53">
        <f t="shared" si="15"/>
        <v>2.4275979557069848E-2</v>
      </c>
      <c r="AG25" s="53">
        <f>town_establishments[[#This Row],[share of state establishments]]/($AF$250-$AF$249)</f>
        <v>2.511750881316099E-2</v>
      </c>
      <c r="AH25" s="53">
        <f>town_establishments[[#This Row],[share of state establishments (no residual)]]/(INDEX(regional_establishments[share of state establishments],MATCH(town_establishments[[#This Row],[Regional Planning Commission]],regional_establishments[Regional Planning Commission],0)))</f>
        <v>0.41437802907915994</v>
      </c>
    </row>
    <row r="26" spans="1:34" x14ac:dyDescent="0.3">
      <c r="A26" s="76" t="s">
        <v>85</v>
      </c>
      <c r="B26" t="str">
        <f>VLOOKUP(town_establishments[[#This Row],[Municipality]],town_population[[Municipality]:[Regional Planning Commission]],2,FALSE)</f>
        <v>Bennington County Regional Commission</v>
      </c>
      <c r="C26">
        <v>2</v>
      </c>
      <c r="D26">
        <v>3</v>
      </c>
      <c r="E26">
        <v>4</v>
      </c>
      <c r="F26">
        <v>3</v>
      </c>
      <c r="G26">
        <v>6</v>
      </c>
      <c r="H26">
        <v>4</v>
      </c>
      <c r="I26">
        <v>26</v>
      </c>
      <c r="J26">
        <v>1</v>
      </c>
      <c r="K26">
        <v>10</v>
      </c>
      <c r="L26">
        <v>3</v>
      </c>
      <c r="M26">
        <v>4</v>
      </c>
      <c r="N26">
        <v>2</v>
      </c>
      <c r="O26">
        <v>7</v>
      </c>
      <c r="P26">
        <v>9</v>
      </c>
      <c r="Q26">
        <f t="shared" si="0"/>
        <v>84</v>
      </c>
      <c r="R26" s="53">
        <f t="shared" si="1"/>
        <v>2.3809523809523808E-2</v>
      </c>
      <c r="S26" s="53">
        <f t="shared" si="2"/>
        <v>3.5714285714285712E-2</v>
      </c>
      <c r="T26" s="53">
        <f t="shared" si="3"/>
        <v>4.7619047619047616E-2</v>
      </c>
      <c r="U26" s="53">
        <f t="shared" si="4"/>
        <v>3.5714285714285712E-2</v>
      </c>
      <c r="V26" s="53">
        <f t="shared" si="5"/>
        <v>7.1428571428571425E-2</v>
      </c>
      <c r="W26" s="53">
        <f t="shared" si="6"/>
        <v>4.7619047619047616E-2</v>
      </c>
      <c r="X26" s="53">
        <f t="shared" si="7"/>
        <v>0.30952380952380953</v>
      </c>
      <c r="Y26" s="53">
        <f t="shared" si="8"/>
        <v>1.1904761904761904E-2</v>
      </c>
      <c r="Z26" s="53">
        <f t="shared" si="9"/>
        <v>0.11904761904761904</v>
      </c>
      <c r="AA26" s="53">
        <f t="shared" si="10"/>
        <v>3.5714285714285712E-2</v>
      </c>
      <c r="AB26" s="53">
        <f t="shared" si="11"/>
        <v>4.7619047619047616E-2</v>
      </c>
      <c r="AC26" s="53">
        <f t="shared" si="12"/>
        <v>2.3809523809523808E-2</v>
      </c>
      <c r="AD26" s="53">
        <f t="shared" si="13"/>
        <v>8.3333333333333329E-2</v>
      </c>
      <c r="AE26" s="53">
        <f t="shared" si="14"/>
        <v>0.10714285714285714</v>
      </c>
      <c r="AF26" s="53">
        <f t="shared" si="15"/>
        <v>3.9750141964792728E-3</v>
      </c>
      <c r="AG26" s="53">
        <f>town_establishments[[#This Row],[share of state establishments]]/($AF$250-$AF$249)</f>
        <v>4.1128084606345469E-3</v>
      </c>
      <c r="AH26" s="53">
        <f>town_establishments[[#This Row],[share of state establishments (no residual)]]/(INDEX(regional_establishments[share of state establishments],MATCH(town_establishments[[#This Row],[Regional Planning Commission]],regional_establishments[Regional Planning Commission],0)))</f>
        <v>6.785137318255248E-2</v>
      </c>
    </row>
    <row r="27" spans="1:34" x14ac:dyDescent="0.3">
      <c r="A27" s="75" t="s">
        <v>137</v>
      </c>
      <c r="B27" t="str">
        <f>VLOOKUP(town_establishments[[#This Row],[Municipality]],town_population[[Municipality]:[Regional Planning Commission]],2,FALSE)</f>
        <v>Bennington County Regional Commission</v>
      </c>
      <c r="C27">
        <v>0</v>
      </c>
      <c r="D27">
        <v>1</v>
      </c>
      <c r="E27">
        <v>0</v>
      </c>
      <c r="F27">
        <v>0</v>
      </c>
      <c r="G27">
        <v>0</v>
      </c>
      <c r="H27">
        <v>0</v>
      </c>
      <c r="I27">
        <v>2</v>
      </c>
      <c r="J27">
        <v>0</v>
      </c>
      <c r="K27">
        <v>1</v>
      </c>
      <c r="L27">
        <v>0</v>
      </c>
      <c r="M27">
        <v>0</v>
      </c>
      <c r="N27">
        <v>0</v>
      </c>
      <c r="O27">
        <v>1</v>
      </c>
      <c r="P27">
        <v>0</v>
      </c>
      <c r="Q27">
        <f t="shared" si="0"/>
        <v>5</v>
      </c>
      <c r="R27" s="53">
        <f t="shared" si="1"/>
        <v>0</v>
      </c>
      <c r="S27" s="53">
        <f t="shared" si="2"/>
        <v>0.2</v>
      </c>
      <c r="T27" s="53">
        <f t="shared" si="3"/>
        <v>0</v>
      </c>
      <c r="U27" s="53">
        <f t="shared" si="4"/>
        <v>0</v>
      </c>
      <c r="V27" s="53">
        <f t="shared" si="5"/>
        <v>0</v>
      </c>
      <c r="W27" s="53">
        <f t="shared" si="6"/>
        <v>0</v>
      </c>
      <c r="X27" s="53">
        <f t="shared" si="7"/>
        <v>0.4</v>
      </c>
      <c r="Y27" s="53">
        <f t="shared" si="8"/>
        <v>0</v>
      </c>
      <c r="Z27" s="53">
        <f t="shared" si="9"/>
        <v>0.2</v>
      </c>
      <c r="AA27" s="53">
        <f t="shared" si="10"/>
        <v>0</v>
      </c>
      <c r="AB27" s="53">
        <f t="shared" si="11"/>
        <v>0</v>
      </c>
      <c r="AC27" s="53">
        <f t="shared" si="12"/>
        <v>0</v>
      </c>
      <c r="AD27" s="53">
        <f t="shared" si="13"/>
        <v>0.2</v>
      </c>
      <c r="AE27" s="53">
        <f t="shared" si="14"/>
        <v>0</v>
      </c>
      <c r="AF27" s="53">
        <f t="shared" si="15"/>
        <v>2.3660798788567103E-4</v>
      </c>
      <c r="AG27" s="53">
        <f>town_establishments[[#This Row],[share of state establishments]]/($AF$250-$AF$249)</f>
        <v>2.4481002741872309E-4</v>
      </c>
      <c r="AH27" s="53">
        <f>town_establishments[[#This Row],[share of state establishments (no residual)]]/(INDEX(regional_establishments[share of state establishments],MATCH(town_establishments[[#This Row],[Regional Planning Commission]],regional_establishments[Regional Planning Commission],0)))</f>
        <v>4.0387722132471729E-3</v>
      </c>
    </row>
    <row r="28" spans="1:34" x14ac:dyDescent="0.3">
      <c r="A28" s="76" t="s">
        <v>148</v>
      </c>
      <c r="B28" t="str">
        <f>VLOOKUP(town_establishments[[#This Row],[Municipality]],town_population[[Municipality]:[Regional Planning Commission]],2,FALSE)</f>
        <v>Bennington County Regional Commission</v>
      </c>
      <c r="C28">
        <v>18</v>
      </c>
      <c r="D28">
        <v>83</v>
      </c>
      <c r="E28">
        <v>4</v>
      </c>
      <c r="F28">
        <v>8</v>
      </c>
      <c r="G28">
        <v>23</v>
      </c>
      <c r="H28">
        <v>21</v>
      </c>
      <c r="I28">
        <v>63</v>
      </c>
      <c r="J28">
        <v>5</v>
      </c>
      <c r="K28">
        <v>36</v>
      </c>
      <c r="L28">
        <v>11</v>
      </c>
      <c r="M28">
        <v>32</v>
      </c>
      <c r="N28">
        <v>15</v>
      </c>
      <c r="O28">
        <v>54</v>
      </c>
      <c r="P28">
        <v>29</v>
      </c>
      <c r="Q28">
        <f t="shared" si="0"/>
        <v>402</v>
      </c>
      <c r="R28" s="53">
        <f t="shared" si="1"/>
        <v>4.4776119402985072E-2</v>
      </c>
      <c r="S28" s="53">
        <f t="shared" si="2"/>
        <v>0.20646766169154229</v>
      </c>
      <c r="T28" s="53">
        <f t="shared" si="3"/>
        <v>9.9502487562189053E-3</v>
      </c>
      <c r="U28" s="53">
        <f t="shared" si="4"/>
        <v>1.9900497512437811E-2</v>
      </c>
      <c r="V28" s="53">
        <f t="shared" si="5"/>
        <v>5.721393034825871E-2</v>
      </c>
      <c r="W28" s="53">
        <f t="shared" si="6"/>
        <v>5.2238805970149252E-2</v>
      </c>
      <c r="X28" s="53">
        <f t="shared" si="7"/>
        <v>0.15671641791044777</v>
      </c>
      <c r="Y28" s="53">
        <f t="shared" si="8"/>
        <v>1.2437810945273632E-2</v>
      </c>
      <c r="Z28" s="53">
        <f t="shared" si="9"/>
        <v>8.9552238805970144E-2</v>
      </c>
      <c r="AA28" s="53">
        <f t="shared" si="10"/>
        <v>2.736318407960199E-2</v>
      </c>
      <c r="AB28" s="53">
        <f t="shared" si="11"/>
        <v>7.9601990049751242E-2</v>
      </c>
      <c r="AC28" s="53">
        <f t="shared" si="12"/>
        <v>3.7313432835820892E-2</v>
      </c>
      <c r="AD28" s="53">
        <f t="shared" si="13"/>
        <v>0.13432835820895522</v>
      </c>
      <c r="AE28" s="53">
        <f t="shared" si="14"/>
        <v>7.2139303482587069E-2</v>
      </c>
      <c r="AF28" s="53">
        <f t="shared" si="15"/>
        <v>1.9023282226007951E-2</v>
      </c>
      <c r="AG28" s="53">
        <f>town_establishments[[#This Row],[share of state establishments]]/($AF$250-$AF$249)</f>
        <v>1.9682726204465335E-2</v>
      </c>
      <c r="AH28" s="53">
        <f>town_establishments[[#This Row],[share of state establishments (no residual)]]/(INDEX(regional_establishments[share of state establishments],MATCH(town_establishments[[#This Row],[Regional Planning Commission]],regional_establishments[Regional Planning Commission],0)))</f>
        <v>0.32471728594507265</v>
      </c>
    </row>
    <row r="29" spans="1:34" x14ac:dyDescent="0.3">
      <c r="A29" s="75" t="s">
        <v>179</v>
      </c>
      <c r="B29" t="str">
        <f>VLOOKUP(town_establishments[[#This Row],[Municipality]],town_population[[Municipality]:[Regional Planning Commission]],2,FALSE)</f>
        <v>Bennington County Regional Commission</v>
      </c>
      <c r="C29">
        <v>2</v>
      </c>
      <c r="D29">
        <v>3</v>
      </c>
      <c r="E29">
        <v>1</v>
      </c>
      <c r="F29">
        <v>1</v>
      </c>
      <c r="G29">
        <v>1</v>
      </c>
      <c r="H29">
        <v>0</v>
      </c>
      <c r="I29">
        <v>3</v>
      </c>
      <c r="J29">
        <v>0</v>
      </c>
      <c r="K29">
        <v>1</v>
      </c>
      <c r="L29">
        <v>0</v>
      </c>
      <c r="M29">
        <v>0</v>
      </c>
      <c r="N29">
        <v>2</v>
      </c>
      <c r="O29">
        <v>3</v>
      </c>
      <c r="P29">
        <v>1</v>
      </c>
      <c r="Q29">
        <f t="shared" si="0"/>
        <v>18</v>
      </c>
      <c r="R29" s="53">
        <f t="shared" si="1"/>
        <v>0.1111111111111111</v>
      </c>
      <c r="S29" s="53">
        <f t="shared" si="2"/>
        <v>0.16666666666666666</v>
      </c>
      <c r="T29" s="53">
        <f t="shared" si="3"/>
        <v>5.5555555555555552E-2</v>
      </c>
      <c r="U29" s="53">
        <f t="shared" si="4"/>
        <v>5.5555555555555552E-2</v>
      </c>
      <c r="V29" s="53">
        <f t="shared" si="5"/>
        <v>5.5555555555555552E-2</v>
      </c>
      <c r="W29" s="53">
        <f t="shared" si="6"/>
        <v>0</v>
      </c>
      <c r="X29" s="53">
        <f t="shared" si="7"/>
        <v>0.16666666666666666</v>
      </c>
      <c r="Y29" s="53">
        <f t="shared" si="8"/>
        <v>0</v>
      </c>
      <c r="Z29" s="53">
        <f t="shared" si="9"/>
        <v>5.5555555555555552E-2</v>
      </c>
      <c r="AA29" s="53">
        <f t="shared" si="10"/>
        <v>0</v>
      </c>
      <c r="AB29" s="53">
        <f t="shared" si="11"/>
        <v>0</v>
      </c>
      <c r="AC29" s="53">
        <f t="shared" si="12"/>
        <v>0.1111111111111111</v>
      </c>
      <c r="AD29" s="53">
        <f t="shared" si="13"/>
        <v>0.16666666666666666</v>
      </c>
      <c r="AE29" s="53">
        <f t="shared" si="14"/>
        <v>5.5555555555555552E-2</v>
      </c>
      <c r="AF29" s="53">
        <f t="shared" si="15"/>
        <v>8.5178875638841568E-4</v>
      </c>
      <c r="AG29" s="53">
        <f>town_establishments[[#This Row],[share of state establishments]]/($AF$250-$AF$249)</f>
        <v>8.8131609870740308E-4</v>
      </c>
      <c r="AH29" s="53">
        <f>town_establishments[[#This Row],[share of state establishments (no residual)]]/(INDEX(regional_establishments[share of state establishments],MATCH(town_establishments[[#This Row],[Regional Planning Commission]],regional_establishments[Regional Planning Commission],0)))</f>
        <v>1.4539579967689821E-2</v>
      </c>
    </row>
    <row r="30" spans="1:34" x14ac:dyDescent="0.3">
      <c r="A30" s="76" t="s">
        <v>186</v>
      </c>
      <c r="B30" t="str">
        <f>VLOOKUP(town_establishments[[#This Row],[Municipality]],town_population[[Municipality]:[Regional Planning Commission]],2,FALSE)</f>
        <v>Bennington County Regional Commission</v>
      </c>
      <c r="C30">
        <v>4</v>
      </c>
      <c r="D30">
        <v>6</v>
      </c>
      <c r="E30">
        <v>3</v>
      </c>
      <c r="F30">
        <v>0</v>
      </c>
      <c r="G30">
        <v>0</v>
      </c>
      <c r="H30">
        <v>0</v>
      </c>
      <c r="I30">
        <v>6</v>
      </c>
      <c r="J30">
        <v>0</v>
      </c>
      <c r="K30">
        <v>6</v>
      </c>
      <c r="L30">
        <v>1</v>
      </c>
      <c r="M30">
        <v>1</v>
      </c>
      <c r="N30">
        <v>0</v>
      </c>
      <c r="O30">
        <v>0</v>
      </c>
      <c r="P30">
        <v>4</v>
      </c>
      <c r="Q30">
        <f t="shared" si="0"/>
        <v>31</v>
      </c>
      <c r="R30" s="53">
        <f t="shared" si="1"/>
        <v>0.12903225806451613</v>
      </c>
      <c r="S30" s="53">
        <f t="shared" si="2"/>
        <v>0.19354838709677419</v>
      </c>
      <c r="T30" s="53">
        <f t="shared" si="3"/>
        <v>9.6774193548387094E-2</v>
      </c>
      <c r="U30" s="53">
        <f t="shared" si="4"/>
        <v>0</v>
      </c>
      <c r="V30" s="53">
        <f t="shared" si="5"/>
        <v>0</v>
      </c>
      <c r="W30" s="53">
        <f t="shared" si="6"/>
        <v>0</v>
      </c>
      <c r="X30" s="53">
        <f t="shared" si="7"/>
        <v>0.19354838709677419</v>
      </c>
      <c r="Y30" s="53">
        <f t="shared" si="8"/>
        <v>0</v>
      </c>
      <c r="Z30" s="53">
        <f t="shared" si="9"/>
        <v>0.19354838709677419</v>
      </c>
      <c r="AA30" s="53">
        <f t="shared" si="10"/>
        <v>3.2258064516129031E-2</v>
      </c>
      <c r="AB30" s="53">
        <f t="shared" si="11"/>
        <v>3.2258064516129031E-2</v>
      </c>
      <c r="AC30" s="53">
        <f t="shared" si="12"/>
        <v>0</v>
      </c>
      <c r="AD30" s="53">
        <f t="shared" si="13"/>
        <v>0</v>
      </c>
      <c r="AE30" s="53">
        <f t="shared" si="14"/>
        <v>0.12903225806451613</v>
      </c>
      <c r="AF30" s="53">
        <f t="shared" si="15"/>
        <v>1.4669695248911603E-3</v>
      </c>
      <c r="AG30" s="53">
        <f>town_establishments[[#This Row],[share of state establishments]]/($AF$250-$AF$249)</f>
        <v>1.517822169996083E-3</v>
      </c>
      <c r="AH30" s="53">
        <f>town_establishments[[#This Row],[share of state establishments (no residual)]]/(INDEX(regional_establishments[share of state establishments],MATCH(town_establishments[[#This Row],[Regional Planning Commission]],regional_establishments[Regional Planning Commission],0)))</f>
        <v>2.5040387722132469E-2</v>
      </c>
    </row>
    <row r="31" spans="1:34" x14ac:dyDescent="0.3">
      <c r="A31" s="75" t="s">
        <v>199</v>
      </c>
      <c r="B31" t="str">
        <f>VLOOKUP(town_establishments[[#This Row],[Municipality]],town_population[[Municipality]:[Regional Planning Commission]],2,FALSE)</f>
        <v>Bennington County Regional Commission</v>
      </c>
      <c r="C31">
        <v>0</v>
      </c>
      <c r="D31">
        <v>0</v>
      </c>
      <c r="E31">
        <v>3</v>
      </c>
      <c r="F31">
        <v>0</v>
      </c>
      <c r="G31">
        <v>0</v>
      </c>
      <c r="H31">
        <v>0</v>
      </c>
      <c r="I31">
        <v>5</v>
      </c>
      <c r="J31">
        <v>0</v>
      </c>
      <c r="K31">
        <v>4</v>
      </c>
      <c r="L31">
        <v>1</v>
      </c>
      <c r="M31">
        <v>1</v>
      </c>
      <c r="N31">
        <v>1</v>
      </c>
      <c r="O31">
        <v>0</v>
      </c>
      <c r="P31">
        <v>2</v>
      </c>
      <c r="Q31">
        <f t="shared" si="0"/>
        <v>17</v>
      </c>
      <c r="R31" s="53">
        <f t="shared" si="1"/>
        <v>0</v>
      </c>
      <c r="S31" s="53">
        <f t="shared" si="2"/>
        <v>0</v>
      </c>
      <c r="T31" s="53">
        <f t="shared" si="3"/>
        <v>0.17647058823529413</v>
      </c>
      <c r="U31" s="53">
        <f t="shared" si="4"/>
        <v>0</v>
      </c>
      <c r="V31" s="53">
        <f t="shared" si="5"/>
        <v>0</v>
      </c>
      <c r="W31" s="53">
        <f t="shared" si="6"/>
        <v>0</v>
      </c>
      <c r="X31" s="53">
        <f t="shared" si="7"/>
        <v>0.29411764705882354</v>
      </c>
      <c r="Y31" s="53">
        <f t="shared" si="8"/>
        <v>0</v>
      </c>
      <c r="Z31" s="53">
        <f t="shared" si="9"/>
        <v>0.23529411764705882</v>
      </c>
      <c r="AA31" s="53">
        <f t="shared" si="10"/>
        <v>5.8823529411764705E-2</v>
      </c>
      <c r="AB31" s="53">
        <f t="shared" si="11"/>
        <v>5.8823529411764705E-2</v>
      </c>
      <c r="AC31" s="53">
        <f t="shared" si="12"/>
        <v>5.8823529411764705E-2</v>
      </c>
      <c r="AD31" s="53">
        <f t="shared" si="13"/>
        <v>0</v>
      </c>
      <c r="AE31" s="53">
        <f t="shared" si="14"/>
        <v>0.11764705882352941</v>
      </c>
      <c r="AF31" s="53">
        <f t="shared" si="15"/>
        <v>8.0446715881128152E-4</v>
      </c>
      <c r="AG31" s="53">
        <f>town_establishments[[#This Row],[share of state establishments]]/($AF$250-$AF$249)</f>
        <v>8.323540932236585E-4</v>
      </c>
      <c r="AH31" s="53">
        <f>town_establishments[[#This Row],[share of state establishments (no residual)]]/(INDEX(regional_establishments[share of state establishments],MATCH(town_establishments[[#This Row],[Regional Planning Commission]],regional_establishments[Regional Planning Commission],0)))</f>
        <v>1.3731825525040387E-2</v>
      </c>
    </row>
    <row r="32" spans="1:34" x14ac:dyDescent="0.3">
      <c r="A32" s="76" t="s">
        <v>204</v>
      </c>
      <c r="B32" t="str">
        <f>VLOOKUP(town_establishments[[#This Row],[Municipality]],town_population[[Municipality]:[Regional Planning Commission]],2,FALSE)</f>
        <v>Bennington County Regional Commission</v>
      </c>
      <c r="C32">
        <v>1</v>
      </c>
      <c r="D32">
        <v>0</v>
      </c>
      <c r="E32">
        <v>0</v>
      </c>
      <c r="F32">
        <v>0</v>
      </c>
      <c r="G32">
        <v>0</v>
      </c>
      <c r="H32">
        <v>0</v>
      </c>
      <c r="I32">
        <v>2</v>
      </c>
      <c r="J32">
        <v>1</v>
      </c>
      <c r="K32">
        <v>0</v>
      </c>
      <c r="L32">
        <v>0</v>
      </c>
      <c r="M32">
        <v>0</v>
      </c>
      <c r="N32">
        <v>0</v>
      </c>
      <c r="O32">
        <v>0</v>
      </c>
      <c r="P32">
        <v>0</v>
      </c>
      <c r="Q32">
        <f t="shared" si="0"/>
        <v>4</v>
      </c>
      <c r="R32" s="53">
        <f t="shared" si="1"/>
        <v>0.25</v>
      </c>
      <c r="S32" s="53">
        <f t="shared" si="2"/>
        <v>0</v>
      </c>
      <c r="T32" s="53">
        <f t="shared" si="3"/>
        <v>0</v>
      </c>
      <c r="U32" s="53">
        <f t="shared" si="4"/>
        <v>0</v>
      </c>
      <c r="V32" s="53">
        <f t="shared" si="5"/>
        <v>0</v>
      </c>
      <c r="W32" s="53">
        <f t="shared" si="6"/>
        <v>0</v>
      </c>
      <c r="X32" s="53">
        <f t="shared" si="7"/>
        <v>0.5</v>
      </c>
      <c r="Y32" s="53">
        <f t="shared" si="8"/>
        <v>0.25</v>
      </c>
      <c r="Z32" s="53">
        <f t="shared" si="9"/>
        <v>0</v>
      </c>
      <c r="AA32" s="53">
        <f t="shared" si="10"/>
        <v>0</v>
      </c>
      <c r="AB32" s="53">
        <f t="shared" si="11"/>
        <v>0</v>
      </c>
      <c r="AC32" s="53">
        <f t="shared" si="12"/>
        <v>0</v>
      </c>
      <c r="AD32" s="53">
        <f t="shared" si="13"/>
        <v>0</v>
      </c>
      <c r="AE32" s="53">
        <f t="shared" si="14"/>
        <v>0</v>
      </c>
      <c r="AF32" s="53">
        <f t="shared" si="15"/>
        <v>1.8928639030853681E-4</v>
      </c>
      <c r="AG32" s="53">
        <f>town_establishments[[#This Row],[share of state establishments]]/($AF$250-$AF$249)</f>
        <v>1.9584802193497845E-4</v>
      </c>
      <c r="AH32" s="53">
        <f>town_establishments[[#This Row],[share of state establishments (no residual)]]/(INDEX(regional_establishments[share of state establishments],MATCH(town_establishments[[#This Row],[Regional Planning Commission]],regional_establishments[Regional Planning Commission],0)))</f>
        <v>3.2310177705977376E-3</v>
      </c>
    </row>
    <row r="33" spans="1:34" x14ac:dyDescent="0.3">
      <c r="A33" s="75" t="s">
        <v>206</v>
      </c>
      <c r="B33" t="str">
        <f>VLOOKUP(town_establishments[[#This Row],[Municipality]],town_population[[Municipality]:[Regional Planning Commission]],2,FALSE)</f>
        <v>Bennington County Regional Commission</v>
      </c>
      <c r="C33">
        <v>6</v>
      </c>
      <c r="D33">
        <v>4</v>
      </c>
      <c r="E33">
        <v>2</v>
      </c>
      <c r="F33">
        <v>2</v>
      </c>
      <c r="G33">
        <v>1</v>
      </c>
      <c r="H33">
        <v>0</v>
      </c>
      <c r="I33">
        <v>14</v>
      </c>
      <c r="J33">
        <v>0</v>
      </c>
      <c r="K33">
        <v>9</v>
      </c>
      <c r="L33">
        <v>0</v>
      </c>
      <c r="M33">
        <v>6</v>
      </c>
      <c r="N33">
        <v>0</v>
      </c>
      <c r="O33">
        <v>3</v>
      </c>
      <c r="P33">
        <v>4</v>
      </c>
      <c r="Q33">
        <f t="shared" si="0"/>
        <v>51</v>
      </c>
      <c r="R33" s="53">
        <f t="shared" si="1"/>
        <v>0.11764705882352941</v>
      </c>
      <c r="S33" s="53">
        <f t="shared" si="2"/>
        <v>7.8431372549019607E-2</v>
      </c>
      <c r="T33" s="53">
        <f t="shared" si="3"/>
        <v>3.9215686274509803E-2</v>
      </c>
      <c r="U33" s="53">
        <f t="shared" si="4"/>
        <v>3.9215686274509803E-2</v>
      </c>
      <c r="V33" s="53">
        <f t="shared" si="5"/>
        <v>1.9607843137254902E-2</v>
      </c>
      <c r="W33" s="53">
        <f t="shared" si="6"/>
        <v>0</v>
      </c>
      <c r="X33" s="53">
        <f t="shared" si="7"/>
        <v>0.27450980392156865</v>
      </c>
      <c r="Y33" s="53">
        <f t="shared" si="8"/>
        <v>0</v>
      </c>
      <c r="Z33" s="53">
        <f t="shared" si="9"/>
        <v>0.17647058823529413</v>
      </c>
      <c r="AA33" s="53">
        <f t="shared" si="10"/>
        <v>0</v>
      </c>
      <c r="AB33" s="53">
        <f t="shared" si="11"/>
        <v>0.11764705882352941</v>
      </c>
      <c r="AC33" s="53">
        <f t="shared" si="12"/>
        <v>0</v>
      </c>
      <c r="AD33" s="53">
        <f t="shared" si="13"/>
        <v>5.8823529411764705E-2</v>
      </c>
      <c r="AE33" s="53">
        <f t="shared" si="14"/>
        <v>7.8431372549019607E-2</v>
      </c>
      <c r="AF33" s="53">
        <f t="shared" si="15"/>
        <v>2.4134014764338445E-3</v>
      </c>
      <c r="AG33" s="53">
        <f>town_establishments[[#This Row],[share of state establishments]]/($AF$250-$AF$249)</f>
        <v>2.4970622796709756E-3</v>
      </c>
      <c r="AH33" s="53">
        <f>town_establishments[[#This Row],[share of state establishments (no residual)]]/(INDEX(regional_establishments[share of state establishments],MATCH(town_establishments[[#This Row],[Regional Planning Commission]],regional_establishments[Regional Planning Commission],0)))</f>
        <v>4.1195476575121161E-2</v>
      </c>
    </row>
    <row r="34" spans="1:34" x14ac:dyDescent="0.3">
      <c r="A34" s="76" t="s">
        <v>221</v>
      </c>
      <c r="B34" t="str">
        <f>VLOOKUP(town_establishments[[#This Row],[Municipality]],town_population[[Municipality]:[Regional Planning Commission]],2,FALSE)</f>
        <v>Bennington County Regional Commission</v>
      </c>
      <c r="C34">
        <v>2</v>
      </c>
      <c r="D34">
        <v>2</v>
      </c>
      <c r="E34">
        <v>4</v>
      </c>
      <c r="F34">
        <v>0</v>
      </c>
      <c r="G34">
        <v>0</v>
      </c>
      <c r="H34">
        <v>0</v>
      </c>
      <c r="I34">
        <v>6</v>
      </c>
      <c r="J34">
        <v>0</v>
      </c>
      <c r="K34">
        <v>4</v>
      </c>
      <c r="L34">
        <v>1</v>
      </c>
      <c r="M34">
        <v>0</v>
      </c>
      <c r="N34">
        <v>2</v>
      </c>
      <c r="O34">
        <v>1</v>
      </c>
      <c r="P34">
        <v>1</v>
      </c>
      <c r="Q34">
        <f t="shared" si="0"/>
        <v>23</v>
      </c>
      <c r="R34" s="53">
        <f t="shared" si="1"/>
        <v>8.6956521739130432E-2</v>
      </c>
      <c r="S34" s="53">
        <f t="shared" si="2"/>
        <v>8.6956521739130432E-2</v>
      </c>
      <c r="T34" s="53">
        <f t="shared" si="3"/>
        <v>0.17391304347826086</v>
      </c>
      <c r="U34" s="53">
        <f t="shared" si="4"/>
        <v>0</v>
      </c>
      <c r="V34" s="53">
        <f t="shared" si="5"/>
        <v>0</v>
      </c>
      <c r="W34" s="53">
        <f t="shared" si="6"/>
        <v>0</v>
      </c>
      <c r="X34" s="53">
        <f t="shared" si="7"/>
        <v>0.2608695652173913</v>
      </c>
      <c r="Y34" s="53">
        <f t="shared" si="8"/>
        <v>0</v>
      </c>
      <c r="Z34" s="53">
        <f t="shared" si="9"/>
        <v>0.17391304347826086</v>
      </c>
      <c r="AA34" s="53">
        <f t="shared" si="10"/>
        <v>4.3478260869565216E-2</v>
      </c>
      <c r="AB34" s="53">
        <f t="shared" si="11"/>
        <v>0</v>
      </c>
      <c r="AC34" s="53">
        <f t="shared" si="12"/>
        <v>8.6956521739130432E-2</v>
      </c>
      <c r="AD34" s="53">
        <f t="shared" si="13"/>
        <v>4.3478260869565216E-2</v>
      </c>
      <c r="AE34" s="53">
        <f t="shared" si="14"/>
        <v>4.3478260869565216E-2</v>
      </c>
      <c r="AF34" s="53">
        <f t="shared" si="15"/>
        <v>1.0883967442740867E-3</v>
      </c>
      <c r="AG34" s="53">
        <f>town_establishments[[#This Row],[share of state establishments]]/($AF$250-$AF$249)</f>
        <v>1.1261261261261261E-3</v>
      </c>
      <c r="AH34" s="53">
        <f>town_establishments[[#This Row],[share of state establishments (no residual)]]/(INDEX(regional_establishments[share of state establishments],MATCH(town_establishments[[#This Row],[Regional Planning Commission]],regional_establishments[Regional Planning Commission],0)))</f>
        <v>1.8578352180936994E-2</v>
      </c>
    </row>
    <row r="35" spans="1:34" x14ac:dyDescent="0.3">
      <c r="A35" s="75" t="s">
        <v>229</v>
      </c>
      <c r="B35" t="str">
        <f>VLOOKUP(town_establishments[[#This Row],[Municipality]],town_population[[Municipality]:[Regional Planning Commission]],2,FALSE)</f>
        <v>Bennington County Regional Commission</v>
      </c>
      <c r="C35">
        <v>0</v>
      </c>
      <c r="D35">
        <v>0</v>
      </c>
      <c r="E35">
        <v>0</v>
      </c>
      <c r="F35">
        <v>3</v>
      </c>
      <c r="G35">
        <v>2</v>
      </c>
      <c r="H35">
        <v>0</v>
      </c>
      <c r="I35">
        <v>5</v>
      </c>
      <c r="J35">
        <v>0</v>
      </c>
      <c r="K35">
        <v>5</v>
      </c>
      <c r="L35">
        <v>3</v>
      </c>
      <c r="M35">
        <v>0</v>
      </c>
      <c r="N35">
        <v>0</v>
      </c>
      <c r="O35">
        <v>0</v>
      </c>
      <c r="P35">
        <v>0</v>
      </c>
      <c r="Q35">
        <f t="shared" si="0"/>
        <v>18</v>
      </c>
      <c r="R35" s="53">
        <f t="shared" si="1"/>
        <v>0</v>
      </c>
      <c r="S35" s="53">
        <f t="shared" si="2"/>
        <v>0</v>
      </c>
      <c r="T35" s="53">
        <f t="shared" si="3"/>
        <v>0</v>
      </c>
      <c r="U35" s="53">
        <f t="shared" si="4"/>
        <v>0.16666666666666666</v>
      </c>
      <c r="V35" s="53">
        <f t="shared" si="5"/>
        <v>0.1111111111111111</v>
      </c>
      <c r="W35" s="53">
        <f t="shared" si="6"/>
        <v>0</v>
      </c>
      <c r="X35" s="53">
        <f t="shared" si="7"/>
        <v>0.27777777777777779</v>
      </c>
      <c r="Y35" s="53">
        <f t="shared" si="8"/>
        <v>0</v>
      </c>
      <c r="Z35" s="53">
        <f t="shared" si="9"/>
        <v>0.27777777777777779</v>
      </c>
      <c r="AA35" s="53">
        <f t="shared" si="10"/>
        <v>0.16666666666666666</v>
      </c>
      <c r="AB35" s="53">
        <f t="shared" si="11"/>
        <v>0</v>
      </c>
      <c r="AC35" s="53">
        <f t="shared" si="12"/>
        <v>0</v>
      </c>
      <c r="AD35" s="53">
        <f t="shared" si="13"/>
        <v>0</v>
      </c>
      <c r="AE35" s="53">
        <f t="shared" si="14"/>
        <v>0</v>
      </c>
      <c r="AF35" s="53">
        <f t="shared" si="15"/>
        <v>8.5178875638841568E-4</v>
      </c>
      <c r="AG35" s="53">
        <f>town_establishments[[#This Row],[share of state establishments]]/($AF$250-$AF$249)</f>
        <v>8.8131609870740308E-4</v>
      </c>
      <c r="AH35" s="53">
        <f>town_establishments[[#This Row],[share of state establishments (no residual)]]/(INDEX(regional_establishments[share of state establishments],MATCH(town_establishments[[#This Row],[Regional Planning Commission]],regional_establishments[Regional Planning Commission],0)))</f>
        <v>1.4539579967689821E-2</v>
      </c>
    </row>
    <row r="36" spans="1:34" x14ac:dyDescent="0.3">
      <c r="A36" s="76" t="s">
        <v>279</v>
      </c>
      <c r="B36" t="str">
        <f>VLOOKUP(town_establishments[[#This Row],[Municipality]],town_population[[Municipality]:[Regional Planning Commission]],2,FALSE)</f>
        <v>Bennington County Regional Commission</v>
      </c>
      <c r="C36">
        <v>0</v>
      </c>
      <c r="D36">
        <v>0</v>
      </c>
      <c r="E36">
        <v>0</v>
      </c>
      <c r="F36">
        <v>0</v>
      </c>
      <c r="G36">
        <v>0</v>
      </c>
      <c r="H36">
        <v>0</v>
      </c>
      <c r="I36">
        <v>1</v>
      </c>
      <c r="J36">
        <v>0</v>
      </c>
      <c r="K36">
        <v>1</v>
      </c>
      <c r="L36">
        <v>0</v>
      </c>
      <c r="M36">
        <v>0</v>
      </c>
      <c r="N36">
        <v>0</v>
      </c>
      <c r="O36">
        <v>0</v>
      </c>
      <c r="P36">
        <v>0</v>
      </c>
      <c r="Q36">
        <f t="shared" si="0"/>
        <v>2</v>
      </c>
      <c r="R36" s="53">
        <f t="shared" si="1"/>
        <v>0</v>
      </c>
      <c r="S36" s="53">
        <f t="shared" si="2"/>
        <v>0</v>
      </c>
      <c r="T36" s="53">
        <f t="shared" si="3"/>
        <v>0</v>
      </c>
      <c r="U36" s="53">
        <f t="shared" si="4"/>
        <v>0</v>
      </c>
      <c r="V36" s="53">
        <f t="shared" si="5"/>
        <v>0</v>
      </c>
      <c r="W36" s="53">
        <f t="shared" si="6"/>
        <v>0</v>
      </c>
      <c r="X36" s="53">
        <f t="shared" si="7"/>
        <v>0.5</v>
      </c>
      <c r="Y36" s="53">
        <f t="shared" si="8"/>
        <v>0</v>
      </c>
      <c r="Z36" s="53">
        <f t="shared" si="9"/>
        <v>0.5</v>
      </c>
      <c r="AA36" s="53">
        <f t="shared" si="10"/>
        <v>0</v>
      </c>
      <c r="AB36" s="53">
        <f t="shared" si="11"/>
        <v>0</v>
      </c>
      <c r="AC36" s="53">
        <f t="shared" si="12"/>
        <v>0</v>
      </c>
      <c r="AD36" s="53">
        <f t="shared" si="13"/>
        <v>0</v>
      </c>
      <c r="AE36" s="53">
        <f t="shared" si="14"/>
        <v>0</v>
      </c>
      <c r="AF36" s="53">
        <f t="shared" si="15"/>
        <v>9.4643195154268405E-5</v>
      </c>
      <c r="AG36" s="53">
        <f>town_establishments[[#This Row],[share of state establishments]]/($AF$250-$AF$249)</f>
        <v>9.7924010967489225E-5</v>
      </c>
      <c r="AH36" s="53">
        <f>town_establishments[[#This Row],[share of state establishments (no residual)]]/(INDEX(regional_establishments[share of state establishments],MATCH(town_establishments[[#This Row],[Regional Planning Commission]],regional_establishments[Regional Planning Commission],0)))</f>
        <v>1.6155088852988688E-3</v>
      </c>
    </row>
    <row r="37" spans="1:34" x14ac:dyDescent="0.3">
      <c r="A37" s="75" t="s">
        <v>39</v>
      </c>
      <c r="B37" t="str">
        <f>VLOOKUP(town_establishments[[#This Row],[Municipality]],town_population[[Municipality]:[Regional Planning Commission]],2,FALSE)</f>
        <v>Central Vermont Regional Planning Commission</v>
      </c>
      <c r="C37">
        <v>9</v>
      </c>
      <c r="D37">
        <v>18</v>
      </c>
      <c r="E37">
        <v>13</v>
      </c>
      <c r="F37">
        <v>0</v>
      </c>
      <c r="G37">
        <v>3</v>
      </c>
      <c r="H37">
        <v>2</v>
      </c>
      <c r="I37">
        <v>8</v>
      </c>
      <c r="J37">
        <v>1</v>
      </c>
      <c r="K37">
        <v>9</v>
      </c>
      <c r="L37">
        <v>3</v>
      </c>
      <c r="M37">
        <v>5</v>
      </c>
      <c r="N37">
        <v>2</v>
      </c>
      <c r="O37">
        <v>4</v>
      </c>
      <c r="P37">
        <v>12</v>
      </c>
      <c r="Q37">
        <f t="shared" si="0"/>
        <v>89</v>
      </c>
      <c r="R37" s="53">
        <f t="shared" si="1"/>
        <v>0.10112359550561797</v>
      </c>
      <c r="S37" s="53">
        <f t="shared" si="2"/>
        <v>0.20224719101123595</v>
      </c>
      <c r="T37" s="53">
        <f t="shared" si="3"/>
        <v>0.14606741573033707</v>
      </c>
      <c r="U37" s="53">
        <f t="shared" si="4"/>
        <v>0</v>
      </c>
      <c r="V37" s="53">
        <f t="shared" si="5"/>
        <v>3.3707865168539325E-2</v>
      </c>
      <c r="W37" s="53">
        <f t="shared" si="6"/>
        <v>2.247191011235955E-2</v>
      </c>
      <c r="X37" s="53">
        <f t="shared" si="7"/>
        <v>8.98876404494382E-2</v>
      </c>
      <c r="Y37" s="53">
        <f t="shared" si="8"/>
        <v>1.1235955056179775E-2</v>
      </c>
      <c r="Z37" s="53">
        <f t="shared" si="9"/>
        <v>0.10112359550561797</v>
      </c>
      <c r="AA37" s="53">
        <f t="shared" si="10"/>
        <v>3.3707865168539325E-2</v>
      </c>
      <c r="AB37" s="53">
        <f t="shared" si="11"/>
        <v>5.6179775280898875E-2</v>
      </c>
      <c r="AC37" s="53">
        <f t="shared" si="12"/>
        <v>2.247191011235955E-2</v>
      </c>
      <c r="AD37" s="53">
        <f t="shared" si="13"/>
        <v>4.49438202247191E-2</v>
      </c>
      <c r="AE37" s="53">
        <f t="shared" si="14"/>
        <v>0.1348314606741573</v>
      </c>
      <c r="AF37" s="53">
        <f t="shared" si="15"/>
        <v>4.2116221843649443E-3</v>
      </c>
      <c r="AG37" s="53">
        <f>town_establishments[[#This Row],[share of state establishments]]/($AF$250-$AF$249)</f>
        <v>4.3576184880532711E-3</v>
      </c>
      <c r="AH37" s="53">
        <f>town_establishments[[#This Row],[share of state establishments (no residual)]]/(INDEX(regional_establishments[share of state establishments],MATCH(town_establishments[[#This Row],[Regional Planning Commission]],regional_establishments[Regional Planning Commission],0)))</f>
        <v>3.9892424921559838E-2</v>
      </c>
    </row>
    <row r="38" spans="1:34" x14ac:dyDescent="0.3">
      <c r="A38" s="76" t="s">
        <v>38</v>
      </c>
      <c r="B38" t="str">
        <f>VLOOKUP(town_establishments[[#This Row],[Municipality]],town_population[[Municipality]:[Regional Planning Commission]],2,FALSE)</f>
        <v>Central Vermont Regional Planning Commission</v>
      </c>
      <c r="C38">
        <v>35</v>
      </c>
      <c r="D38">
        <v>62</v>
      </c>
      <c r="E38">
        <v>13</v>
      </c>
      <c r="F38">
        <v>7</v>
      </c>
      <c r="G38">
        <v>31</v>
      </c>
      <c r="H38">
        <v>12</v>
      </c>
      <c r="I38">
        <v>71</v>
      </c>
      <c r="J38">
        <v>1</v>
      </c>
      <c r="K38">
        <v>39</v>
      </c>
      <c r="L38">
        <v>5</v>
      </c>
      <c r="M38">
        <v>54</v>
      </c>
      <c r="N38">
        <v>5</v>
      </c>
      <c r="O38">
        <v>24</v>
      </c>
      <c r="P38">
        <v>38</v>
      </c>
      <c r="Q38">
        <f t="shared" si="0"/>
        <v>397</v>
      </c>
      <c r="R38" s="53">
        <f t="shared" si="1"/>
        <v>8.8161209068010074E-2</v>
      </c>
      <c r="S38" s="53">
        <f t="shared" si="2"/>
        <v>0.15617128463476071</v>
      </c>
      <c r="T38" s="53">
        <f t="shared" si="3"/>
        <v>3.2745591939546598E-2</v>
      </c>
      <c r="U38" s="53">
        <f t="shared" si="4"/>
        <v>1.7632241813602016E-2</v>
      </c>
      <c r="V38" s="53">
        <f t="shared" si="5"/>
        <v>7.8085642317380355E-2</v>
      </c>
      <c r="W38" s="53">
        <f t="shared" si="6"/>
        <v>3.0226700251889168E-2</v>
      </c>
      <c r="X38" s="53">
        <f t="shared" si="7"/>
        <v>0.17884130982367757</v>
      </c>
      <c r="Y38" s="53">
        <f t="shared" si="8"/>
        <v>2.5188916876574307E-3</v>
      </c>
      <c r="Z38" s="53">
        <f t="shared" si="9"/>
        <v>9.8236775818639793E-2</v>
      </c>
      <c r="AA38" s="53">
        <f t="shared" si="10"/>
        <v>1.2594458438287154E-2</v>
      </c>
      <c r="AB38" s="53">
        <f t="shared" si="11"/>
        <v>0.13602015113350127</v>
      </c>
      <c r="AC38" s="53">
        <f t="shared" si="12"/>
        <v>1.2594458438287154E-2</v>
      </c>
      <c r="AD38" s="53">
        <f t="shared" si="13"/>
        <v>6.0453400503778336E-2</v>
      </c>
      <c r="AE38" s="53">
        <f t="shared" si="14"/>
        <v>9.5717884130982367E-2</v>
      </c>
      <c r="AF38" s="53">
        <f t="shared" si="15"/>
        <v>1.8786674238122279E-2</v>
      </c>
      <c r="AG38" s="53">
        <f>town_establishments[[#This Row],[share of state establishments]]/($AF$250-$AF$249)</f>
        <v>1.9437916177046613E-2</v>
      </c>
      <c r="AH38" s="53">
        <f>town_establishments[[#This Row],[share of state establishments (no residual)]]/(INDEX(regional_establishments[share of state establishments],MATCH(town_establishments[[#This Row],[Regional Planning Commission]],regional_establishments[Regional Planning Commission],0)))</f>
        <v>0.17794710891976692</v>
      </c>
    </row>
    <row r="39" spans="1:34" x14ac:dyDescent="0.3">
      <c r="A39" s="75" t="s">
        <v>45</v>
      </c>
      <c r="B39" t="str">
        <f>VLOOKUP(town_establishments[[#This Row],[Municipality]],town_population[[Municipality]:[Regional Planning Commission]],2,FALSE)</f>
        <v>Central Vermont Regional Planning Commission</v>
      </c>
      <c r="C39">
        <v>17</v>
      </c>
      <c r="D39">
        <v>43</v>
      </c>
      <c r="E39">
        <v>6</v>
      </c>
      <c r="F39">
        <v>2</v>
      </c>
      <c r="G39">
        <v>14</v>
      </c>
      <c r="H39">
        <v>1</v>
      </c>
      <c r="I39">
        <v>14</v>
      </c>
      <c r="J39">
        <v>1</v>
      </c>
      <c r="K39">
        <v>10</v>
      </c>
      <c r="L39">
        <v>2</v>
      </c>
      <c r="M39">
        <v>39</v>
      </c>
      <c r="N39">
        <v>7</v>
      </c>
      <c r="O39">
        <v>14</v>
      </c>
      <c r="P39">
        <v>15</v>
      </c>
      <c r="Q39">
        <f t="shared" si="0"/>
        <v>185</v>
      </c>
      <c r="R39" s="53">
        <f t="shared" si="1"/>
        <v>9.1891891891891897E-2</v>
      </c>
      <c r="S39" s="53">
        <f t="shared" si="2"/>
        <v>0.23243243243243245</v>
      </c>
      <c r="T39" s="53">
        <f t="shared" si="3"/>
        <v>3.2432432432432434E-2</v>
      </c>
      <c r="U39" s="53">
        <f t="shared" si="4"/>
        <v>1.0810810810810811E-2</v>
      </c>
      <c r="V39" s="53">
        <f t="shared" si="5"/>
        <v>7.567567567567568E-2</v>
      </c>
      <c r="W39" s="53">
        <f t="shared" si="6"/>
        <v>5.4054054054054057E-3</v>
      </c>
      <c r="X39" s="53">
        <f t="shared" si="7"/>
        <v>7.567567567567568E-2</v>
      </c>
      <c r="Y39" s="53">
        <f t="shared" si="8"/>
        <v>5.4054054054054057E-3</v>
      </c>
      <c r="Z39" s="53">
        <f t="shared" si="9"/>
        <v>5.4054054054054057E-2</v>
      </c>
      <c r="AA39" s="53">
        <f t="shared" si="10"/>
        <v>1.0810810810810811E-2</v>
      </c>
      <c r="AB39" s="53">
        <f t="shared" si="11"/>
        <v>0.21081081081081082</v>
      </c>
      <c r="AC39" s="53">
        <f t="shared" si="12"/>
        <v>3.783783783783784E-2</v>
      </c>
      <c r="AD39" s="53">
        <f t="shared" si="13"/>
        <v>7.567567567567568E-2</v>
      </c>
      <c r="AE39" s="53">
        <f t="shared" si="14"/>
        <v>8.1081081081081086E-2</v>
      </c>
      <c r="AF39" s="53">
        <f t="shared" si="15"/>
        <v>8.754495551769827E-3</v>
      </c>
      <c r="AG39" s="53">
        <f>town_establishments[[#This Row],[share of state establishments]]/($AF$250-$AF$249)</f>
        <v>9.057971014492754E-3</v>
      </c>
      <c r="AH39" s="53">
        <f>town_establishments[[#This Row],[share of state establishments (no residual)]]/(INDEX(regional_establishments[share of state establishments],MATCH(town_establishments[[#This Row],[Regional Planning Commission]],regional_establishments[Regional Planning Commission],0)))</f>
        <v>8.2922456297624375E-2</v>
      </c>
    </row>
    <row r="40" spans="1:34" x14ac:dyDescent="0.3">
      <c r="A40" s="76" t="s">
        <v>64</v>
      </c>
      <c r="B40" t="str">
        <f>VLOOKUP(town_establishments[[#This Row],[Municipality]],town_population[[Municipality]:[Regional Planning Commission]],2,FALSE)</f>
        <v>Central Vermont Regional Planning Commission</v>
      </c>
      <c r="C40">
        <v>2</v>
      </c>
      <c r="D40">
        <v>2</v>
      </c>
      <c r="E40">
        <v>2</v>
      </c>
      <c r="F40">
        <v>0</v>
      </c>
      <c r="G40">
        <v>0</v>
      </c>
      <c r="H40">
        <v>0</v>
      </c>
      <c r="I40">
        <v>3</v>
      </c>
      <c r="J40">
        <v>0</v>
      </c>
      <c r="K40">
        <v>1</v>
      </c>
      <c r="L40">
        <v>1</v>
      </c>
      <c r="M40">
        <v>2</v>
      </c>
      <c r="N40">
        <v>0</v>
      </c>
      <c r="O40">
        <v>0</v>
      </c>
      <c r="P40">
        <v>3</v>
      </c>
      <c r="Q40">
        <f t="shared" si="0"/>
        <v>16</v>
      </c>
      <c r="R40" s="53">
        <f t="shared" si="1"/>
        <v>0.125</v>
      </c>
      <c r="S40" s="53">
        <f t="shared" si="2"/>
        <v>0.125</v>
      </c>
      <c r="T40" s="53">
        <f t="shared" si="3"/>
        <v>0.125</v>
      </c>
      <c r="U40" s="53">
        <f t="shared" si="4"/>
        <v>0</v>
      </c>
      <c r="V40" s="53">
        <f t="shared" si="5"/>
        <v>0</v>
      </c>
      <c r="W40" s="53">
        <f t="shared" si="6"/>
        <v>0</v>
      </c>
      <c r="X40" s="53">
        <f t="shared" si="7"/>
        <v>0.1875</v>
      </c>
      <c r="Y40" s="53">
        <f t="shared" si="8"/>
        <v>0</v>
      </c>
      <c r="Z40" s="53">
        <f t="shared" si="9"/>
        <v>6.25E-2</v>
      </c>
      <c r="AA40" s="53">
        <f t="shared" si="10"/>
        <v>6.25E-2</v>
      </c>
      <c r="AB40" s="53">
        <f t="shared" si="11"/>
        <v>0.125</v>
      </c>
      <c r="AC40" s="53">
        <f t="shared" si="12"/>
        <v>0</v>
      </c>
      <c r="AD40" s="53">
        <f t="shared" si="13"/>
        <v>0</v>
      </c>
      <c r="AE40" s="53">
        <f t="shared" si="14"/>
        <v>0.1875</v>
      </c>
      <c r="AF40" s="53">
        <f t="shared" si="15"/>
        <v>7.5714556123414724E-4</v>
      </c>
      <c r="AG40" s="53">
        <f>town_establishments[[#This Row],[share of state establishments]]/($AF$250-$AF$249)</f>
        <v>7.833920877399138E-4</v>
      </c>
      <c r="AH40" s="53">
        <f>town_establishments[[#This Row],[share of state establishments (no residual)]]/(INDEX(regional_establishments[share of state establishments],MATCH(town_establishments[[#This Row],[Regional Planning Commission]],regional_establishments[Regional Planning Commission],0)))</f>
        <v>7.171671896010757E-3</v>
      </c>
    </row>
    <row r="41" spans="1:34" x14ac:dyDescent="0.3">
      <c r="A41" s="75" t="s">
        <v>65</v>
      </c>
      <c r="B41" t="str">
        <f>VLOOKUP(town_establishments[[#This Row],[Municipality]],town_population[[Municipality]:[Regional Planning Commission]],2,FALSE)</f>
        <v>Central Vermont Regional Planning Commission</v>
      </c>
      <c r="C41">
        <v>1</v>
      </c>
      <c r="D41">
        <v>2</v>
      </c>
      <c r="E41">
        <v>2</v>
      </c>
      <c r="F41">
        <v>2</v>
      </c>
      <c r="G41">
        <v>0</v>
      </c>
      <c r="H41">
        <v>0</v>
      </c>
      <c r="I41">
        <v>5</v>
      </c>
      <c r="J41">
        <v>0</v>
      </c>
      <c r="K41">
        <v>5</v>
      </c>
      <c r="L41">
        <v>1</v>
      </c>
      <c r="M41">
        <v>1</v>
      </c>
      <c r="N41">
        <v>2</v>
      </c>
      <c r="O41">
        <v>0</v>
      </c>
      <c r="P41">
        <v>0</v>
      </c>
      <c r="Q41">
        <f t="shared" si="0"/>
        <v>21</v>
      </c>
      <c r="R41" s="53">
        <f t="shared" si="1"/>
        <v>4.7619047619047616E-2</v>
      </c>
      <c r="S41" s="53">
        <f t="shared" si="2"/>
        <v>9.5238095238095233E-2</v>
      </c>
      <c r="T41" s="53">
        <f t="shared" si="3"/>
        <v>9.5238095238095233E-2</v>
      </c>
      <c r="U41" s="53">
        <f t="shared" si="4"/>
        <v>9.5238095238095233E-2</v>
      </c>
      <c r="V41" s="53">
        <f t="shared" si="5"/>
        <v>0</v>
      </c>
      <c r="W41" s="53">
        <f t="shared" si="6"/>
        <v>0</v>
      </c>
      <c r="X41" s="53">
        <f t="shared" si="7"/>
        <v>0.23809523809523808</v>
      </c>
      <c r="Y41" s="53">
        <f t="shared" si="8"/>
        <v>0</v>
      </c>
      <c r="Z41" s="53">
        <f t="shared" si="9"/>
        <v>0.23809523809523808</v>
      </c>
      <c r="AA41" s="53">
        <f t="shared" si="10"/>
        <v>4.7619047619047616E-2</v>
      </c>
      <c r="AB41" s="53">
        <f t="shared" si="11"/>
        <v>4.7619047619047616E-2</v>
      </c>
      <c r="AC41" s="53">
        <f t="shared" si="12"/>
        <v>9.5238095238095233E-2</v>
      </c>
      <c r="AD41" s="53">
        <f t="shared" si="13"/>
        <v>0</v>
      </c>
      <c r="AE41" s="53">
        <f t="shared" si="14"/>
        <v>0</v>
      </c>
      <c r="AF41" s="53">
        <f t="shared" si="15"/>
        <v>9.9375354911981819E-4</v>
      </c>
      <c r="AG41" s="53">
        <f>town_establishments[[#This Row],[share of state establishments]]/($AF$250-$AF$249)</f>
        <v>1.0282021151586367E-3</v>
      </c>
      <c r="AH41" s="53">
        <f>town_establishments[[#This Row],[share of state establishments (no residual)]]/(INDEX(regional_establishments[share of state establishments],MATCH(town_establishments[[#This Row],[Regional Planning Commission]],regional_establishments[Regional Planning Commission],0)))</f>
        <v>9.4128193635141175E-3</v>
      </c>
    </row>
    <row r="42" spans="1:34" x14ac:dyDescent="0.3">
      <c r="A42" s="76" t="s">
        <v>88</v>
      </c>
      <c r="B42" t="str">
        <f>VLOOKUP(town_establishments[[#This Row],[Municipality]],town_population[[Municipality]:[Regional Planning Commission]],2,FALSE)</f>
        <v>Central Vermont Regional Planning Commission</v>
      </c>
      <c r="C42">
        <v>2</v>
      </c>
      <c r="D42">
        <v>0</v>
      </c>
      <c r="E42">
        <v>1</v>
      </c>
      <c r="F42">
        <v>0</v>
      </c>
      <c r="G42">
        <v>0</v>
      </c>
      <c r="H42">
        <v>0</v>
      </c>
      <c r="I42">
        <v>4</v>
      </c>
      <c r="J42">
        <v>0</v>
      </c>
      <c r="K42">
        <v>5</v>
      </c>
      <c r="L42">
        <v>1</v>
      </c>
      <c r="M42">
        <v>3</v>
      </c>
      <c r="N42">
        <v>0</v>
      </c>
      <c r="O42">
        <v>0</v>
      </c>
      <c r="P42">
        <v>2</v>
      </c>
      <c r="Q42">
        <f t="shared" si="0"/>
        <v>18</v>
      </c>
      <c r="R42" s="53">
        <f t="shared" si="1"/>
        <v>0.1111111111111111</v>
      </c>
      <c r="S42" s="53">
        <f t="shared" si="2"/>
        <v>0</v>
      </c>
      <c r="T42" s="53">
        <f t="shared" si="3"/>
        <v>5.5555555555555552E-2</v>
      </c>
      <c r="U42" s="53">
        <f t="shared" si="4"/>
        <v>0</v>
      </c>
      <c r="V42" s="53">
        <f t="shared" si="5"/>
        <v>0</v>
      </c>
      <c r="W42" s="53">
        <f t="shared" si="6"/>
        <v>0</v>
      </c>
      <c r="X42" s="53">
        <f t="shared" si="7"/>
        <v>0.22222222222222221</v>
      </c>
      <c r="Y42" s="53">
        <f t="shared" si="8"/>
        <v>0</v>
      </c>
      <c r="Z42" s="53">
        <f t="shared" si="9"/>
        <v>0.27777777777777779</v>
      </c>
      <c r="AA42" s="53">
        <f t="shared" si="10"/>
        <v>5.5555555555555552E-2</v>
      </c>
      <c r="AB42" s="53">
        <f t="shared" si="11"/>
        <v>0.16666666666666666</v>
      </c>
      <c r="AC42" s="53">
        <f t="shared" si="12"/>
        <v>0</v>
      </c>
      <c r="AD42" s="53">
        <f t="shared" si="13"/>
        <v>0</v>
      </c>
      <c r="AE42" s="53">
        <f t="shared" si="14"/>
        <v>0.1111111111111111</v>
      </c>
      <c r="AF42" s="53">
        <f t="shared" si="15"/>
        <v>8.5178875638841568E-4</v>
      </c>
      <c r="AG42" s="53">
        <f>town_establishments[[#This Row],[share of state establishments]]/($AF$250-$AF$249)</f>
        <v>8.8131609870740308E-4</v>
      </c>
      <c r="AH42" s="53">
        <f>town_establishments[[#This Row],[share of state establishments (no residual)]]/(INDEX(regional_establishments[share of state establishments],MATCH(town_establishments[[#This Row],[Regional Planning Commission]],regional_establishments[Regional Planning Commission],0)))</f>
        <v>8.0681308830121024E-3</v>
      </c>
    </row>
    <row r="43" spans="1:34" x14ac:dyDescent="0.3">
      <c r="A43" s="75" t="s">
        <v>90</v>
      </c>
      <c r="B43" t="str">
        <f>VLOOKUP(town_establishments[[#This Row],[Municipality]],town_population[[Municipality]:[Regional Planning Commission]],2,FALSE)</f>
        <v>Central Vermont Regional Planning Commission</v>
      </c>
      <c r="C43">
        <v>3</v>
      </c>
      <c r="D43">
        <v>18</v>
      </c>
      <c r="E43">
        <v>2</v>
      </c>
      <c r="F43">
        <v>1</v>
      </c>
      <c r="G43">
        <v>2</v>
      </c>
      <c r="H43">
        <v>1</v>
      </c>
      <c r="I43">
        <v>7</v>
      </c>
      <c r="J43">
        <v>0</v>
      </c>
      <c r="K43">
        <v>5</v>
      </c>
      <c r="L43">
        <v>1</v>
      </c>
      <c r="M43">
        <v>2</v>
      </c>
      <c r="N43">
        <v>2</v>
      </c>
      <c r="O43">
        <v>0</v>
      </c>
      <c r="P43">
        <v>5</v>
      </c>
      <c r="Q43">
        <f t="shared" si="0"/>
        <v>49</v>
      </c>
      <c r="R43" s="53">
        <f t="shared" si="1"/>
        <v>6.1224489795918366E-2</v>
      </c>
      <c r="S43" s="53">
        <f t="shared" si="2"/>
        <v>0.36734693877551022</v>
      </c>
      <c r="T43" s="53">
        <f t="shared" si="3"/>
        <v>4.0816326530612242E-2</v>
      </c>
      <c r="U43" s="53">
        <f t="shared" si="4"/>
        <v>2.0408163265306121E-2</v>
      </c>
      <c r="V43" s="53">
        <f t="shared" si="5"/>
        <v>4.0816326530612242E-2</v>
      </c>
      <c r="W43" s="53">
        <f t="shared" si="6"/>
        <v>2.0408163265306121E-2</v>
      </c>
      <c r="X43" s="53">
        <f t="shared" si="7"/>
        <v>0.14285714285714285</v>
      </c>
      <c r="Y43" s="53">
        <f t="shared" si="8"/>
        <v>0</v>
      </c>
      <c r="Z43" s="53">
        <f t="shared" si="9"/>
        <v>0.10204081632653061</v>
      </c>
      <c r="AA43" s="53">
        <f t="shared" si="10"/>
        <v>2.0408163265306121E-2</v>
      </c>
      <c r="AB43" s="53">
        <f t="shared" si="11"/>
        <v>4.0816326530612242E-2</v>
      </c>
      <c r="AC43" s="53">
        <f t="shared" si="12"/>
        <v>4.0816326530612242E-2</v>
      </c>
      <c r="AD43" s="53">
        <f t="shared" si="13"/>
        <v>0</v>
      </c>
      <c r="AE43" s="53">
        <f t="shared" si="14"/>
        <v>0.10204081632653061</v>
      </c>
      <c r="AF43" s="53">
        <f t="shared" si="15"/>
        <v>2.3187582812795762E-3</v>
      </c>
      <c r="AG43" s="53">
        <f>town_establishments[[#This Row],[share of state establishments]]/($AF$250-$AF$249)</f>
        <v>2.3991382687034864E-3</v>
      </c>
      <c r="AH43" s="53">
        <f>town_establishments[[#This Row],[share of state establishments (no residual)]]/(INDEX(regional_establishments[share of state establishments],MATCH(town_establishments[[#This Row],[Regional Planning Commission]],regional_establishments[Regional Planning Commission],0)))</f>
        <v>2.1963245181532948E-2</v>
      </c>
    </row>
    <row r="44" spans="1:34" x14ac:dyDescent="0.3">
      <c r="A44" s="76" t="s">
        <v>100</v>
      </c>
      <c r="B44" t="str">
        <f>VLOOKUP(town_establishments[[#This Row],[Municipality]],town_population[[Municipality]:[Regional Planning Commission]],2,FALSE)</f>
        <v>Central Vermont Regional Planning Commission</v>
      </c>
      <c r="C44">
        <v>4</v>
      </c>
      <c r="D44">
        <v>0</v>
      </c>
      <c r="E44">
        <v>1</v>
      </c>
      <c r="F44">
        <v>1</v>
      </c>
      <c r="G44">
        <v>2</v>
      </c>
      <c r="H44">
        <v>0</v>
      </c>
      <c r="I44">
        <v>10</v>
      </c>
      <c r="J44">
        <v>0</v>
      </c>
      <c r="K44">
        <v>3</v>
      </c>
      <c r="L44">
        <v>2</v>
      </c>
      <c r="M44">
        <v>0</v>
      </c>
      <c r="N44">
        <v>3</v>
      </c>
      <c r="O44">
        <v>2</v>
      </c>
      <c r="P44">
        <v>1</v>
      </c>
      <c r="Q44">
        <f t="shared" si="0"/>
        <v>29</v>
      </c>
      <c r="R44" s="53">
        <f t="shared" si="1"/>
        <v>0.13793103448275862</v>
      </c>
      <c r="S44" s="53">
        <f t="shared" si="2"/>
        <v>0</v>
      </c>
      <c r="T44" s="53">
        <f t="shared" si="3"/>
        <v>3.4482758620689655E-2</v>
      </c>
      <c r="U44" s="53">
        <f t="shared" si="4"/>
        <v>3.4482758620689655E-2</v>
      </c>
      <c r="V44" s="53">
        <f t="shared" si="5"/>
        <v>6.8965517241379309E-2</v>
      </c>
      <c r="W44" s="53">
        <f t="shared" si="6"/>
        <v>0</v>
      </c>
      <c r="X44" s="53">
        <f t="shared" si="7"/>
        <v>0.34482758620689657</v>
      </c>
      <c r="Y44" s="53">
        <f t="shared" si="8"/>
        <v>0</v>
      </c>
      <c r="Z44" s="53">
        <f t="shared" si="9"/>
        <v>0.10344827586206896</v>
      </c>
      <c r="AA44" s="53">
        <f t="shared" si="10"/>
        <v>6.8965517241379309E-2</v>
      </c>
      <c r="AB44" s="53">
        <f t="shared" si="11"/>
        <v>0</v>
      </c>
      <c r="AC44" s="53">
        <f t="shared" si="12"/>
        <v>0.10344827586206896</v>
      </c>
      <c r="AD44" s="53">
        <f t="shared" si="13"/>
        <v>6.8965517241379309E-2</v>
      </c>
      <c r="AE44" s="53">
        <f t="shared" si="14"/>
        <v>3.4482758620689655E-2</v>
      </c>
      <c r="AF44" s="53">
        <f t="shared" si="15"/>
        <v>1.372326329736892E-3</v>
      </c>
      <c r="AG44" s="53">
        <f>town_establishments[[#This Row],[share of state establishments]]/($AF$250-$AF$249)</f>
        <v>1.4198981590285938E-3</v>
      </c>
      <c r="AH44" s="53">
        <f>town_establishments[[#This Row],[share of state establishments (no residual)]]/(INDEX(regional_establishments[share of state establishments],MATCH(town_establishments[[#This Row],[Regional Planning Commission]],regional_establishments[Regional Planning Commission],0)))</f>
        <v>1.2998655311519497E-2</v>
      </c>
    </row>
    <row r="45" spans="1:34" x14ac:dyDescent="0.3">
      <c r="A45" s="75" t="s">
        <v>150</v>
      </c>
      <c r="B45" t="str">
        <f>VLOOKUP(town_establishments[[#This Row],[Municipality]],town_population[[Municipality]:[Regional Planning Commission]],2,FALSE)</f>
        <v>Central Vermont Regional Planning Commission</v>
      </c>
      <c r="C45">
        <v>1</v>
      </c>
      <c r="D45">
        <v>3</v>
      </c>
      <c r="E45">
        <v>1</v>
      </c>
      <c r="F45">
        <v>0</v>
      </c>
      <c r="G45">
        <v>3</v>
      </c>
      <c r="H45">
        <v>0</v>
      </c>
      <c r="I45">
        <v>3</v>
      </c>
      <c r="J45">
        <v>0</v>
      </c>
      <c r="K45">
        <v>2</v>
      </c>
      <c r="L45">
        <v>2</v>
      </c>
      <c r="M45">
        <v>0</v>
      </c>
      <c r="N45">
        <v>2</v>
      </c>
      <c r="O45">
        <v>0</v>
      </c>
      <c r="P45">
        <v>1</v>
      </c>
      <c r="Q45">
        <f t="shared" si="0"/>
        <v>18</v>
      </c>
      <c r="R45" s="53">
        <f t="shared" si="1"/>
        <v>5.5555555555555552E-2</v>
      </c>
      <c r="S45" s="53">
        <f t="shared" si="2"/>
        <v>0.16666666666666666</v>
      </c>
      <c r="T45" s="53">
        <f t="shared" si="3"/>
        <v>5.5555555555555552E-2</v>
      </c>
      <c r="U45" s="53">
        <f t="shared" si="4"/>
        <v>0</v>
      </c>
      <c r="V45" s="53">
        <f t="shared" si="5"/>
        <v>0.16666666666666666</v>
      </c>
      <c r="W45" s="53">
        <f t="shared" si="6"/>
        <v>0</v>
      </c>
      <c r="X45" s="53">
        <f t="shared" si="7"/>
        <v>0.16666666666666666</v>
      </c>
      <c r="Y45" s="53">
        <f t="shared" si="8"/>
        <v>0</v>
      </c>
      <c r="Z45" s="53">
        <f t="shared" si="9"/>
        <v>0.1111111111111111</v>
      </c>
      <c r="AA45" s="53">
        <f t="shared" si="10"/>
        <v>0.1111111111111111</v>
      </c>
      <c r="AB45" s="53">
        <f t="shared" si="11"/>
        <v>0</v>
      </c>
      <c r="AC45" s="53">
        <f t="shared" si="12"/>
        <v>0.1111111111111111</v>
      </c>
      <c r="AD45" s="53">
        <f t="shared" si="13"/>
        <v>0</v>
      </c>
      <c r="AE45" s="53">
        <f t="shared" si="14"/>
        <v>5.5555555555555552E-2</v>
      </c>
      <c r="AF45" s="53">
        <f t="shared" si="15"/>
        <v>8.5178875638841568E-4</v>
      </c>
      <c r="AG45" s="53">
        <f>town_establishments[[#This Row],[share of state establishments]]/($AF$250-$AF$249)</f>
        <v>8.8131609870740308E-4</v>
      </c>
      <c r="AH45" s="53">
        <f>town_establishments[[#This Row],[share of state establishments (no residual)]]/(INDEX(regional_establishments[share of state establishments],MATCH(town_establishments[[#This Row],[Regional Planning Commission]],regional_establishments[Regional Planning Commission],0)))</f>
        <v>8.0681308830121024E-3</v>
      </c>
    </row>
    <row r="46" spans="1:34" x14ac:dyDescent="0.3">
      <c r="A46" s="76" t="s">
        <v>153</v>
      </c>
      <c r="B46" t="str">
        <f>VLOOKUP(town_establishments[[#This Row],[Municipality]],town_population[[Municipality]:[Regional Planning Commission]],2,FALSE)</f>
        <v>Central Vermont Regional Planning Commission</v>
      </c>
      <c r="C46">
        <v>6</v>
      </c>
      <c r="D46">
        <v>3</v>
      </c>
      <c r="E46">
        <v>1</v>
      </c>
      <c r="F46">
        <v>6</v>
      </c>
      <c r="G46">
        <v>0</v>
      </c>
      <c r="H46">
        <v>1</v>
      </c>
      <c r="I46">
        <v>14</v>
      </c>
      <c r="J46">
        <v>1</v>
      </c>
      <c r="K46">
        <v>4</v>
      </c>
      <c r="L46">
        <v>1</v>
      </c>
      <c r="M46">
        <v>4</v>
      </c>
      <c r="N46">
        <v>0</v>
      </c>
      <c r="O46">
        <v>0</v>
      </c>
      <c r="P46">
        <v>2</v>
      </c>
      <c r="Q46">
        <f t="shared" si="0"/>
        <v>43</v>
      </c>
      <c r="R46" s="53">
        <f t="shared" si="1"/>
        <v>0.13953488372093023</v>
      </c>
      <c r="S46" s="53">
        <f t="shared" si="2"/>
        <v>6.9767441860465115E-2</v>
      </c>
      <c r="T46" s="53">
        <f t="shared" si="3"/>
        <v>2.3255813953488372E-2</v>
      </c>
      <c r="U46" s="53">
        <f t="shared" si="4"/>
        <v>0.13953488372093023</v>
      </c>
      <c r="V46" s="53">
        <f t="shared" si="5"/>
        <v>0</v>
      </c>
      <c r="W46" s="53">
        <f t="shared" si="6"/>
        <v>2.3255813953488372E-2</v>
      </c>
      <c r="X46" s="53">
        <f t="shared" si="7"/>
        <v>0.32558139534883723</v>
      </c>
      <c r="Y46" s="53">
        <f t="shared" si="8"/>
        <v>2.3255813953488372E-2</v>
      </c>
      <c r="Z46" s="53">
        <f t="shared" si="9"/>
        <v>9.3023255813953487E-2</v>
      </c>
      <c r="AA46" s="53">
        <f t="shared" si="10"/>
        <v>2.3255813953488372E-2</v>
      </c>
      <c r="AB46" s="53">
        <f t="shared" si="11"/>
        <v>9.3023255813953487E-2</v>
      </c>
      <c r="AC46" s="53">
        <f t="shared" si="12"/>
        <v>0</v>
      </c>
      <c r="AD46" s="53">
        <f t="shared" si="13"/>
        <v>0</v>
      </c>
      <c r="AE46" s="53">
        <f t="shared" si="14"/>
        <v>4.6511627906976744E-2</v>
      </c>
      <c r="AF46" s="53">
        <f t="shared" si="15"/>
        <v>2.0348286958167708E-3</v>
      </c>
      <c r="AG46" s="53">
        <f>town_establishments[[#This Row],[share of state establishments]]/($AF$250-$AF$249)</f>
        <v>2.1053662358010185E-3</v>
      </c>
      <c r="AH46" s="53">
        <f>town_establishments[[#This Row],[share of state establishments (no residual)]]/(INDEX(regional_establishments[share of state establishments],MATCH(town_establishments[[#This Row],[Regional Planning Commission]],regional_establishments[Regional Planning Commission],0)))</f>
        <v>1.9273868220528911E-2</v>
      </c>
    </row>
    <row r="47" spans="1:34" x14ac:dyDescent="0.3">
      <c r="A47" s="75" t="s">
        <v>158</v>
      </c>
      <c r="B47" t="str">
        <f>VLOOKUP(town_establishments[[#This Row],[Municipality]],town_population[[Municipality]:[Regional Planning Commission]],2,FALSE)</f>
        <v>Central Vermont Regional Planning Commission</v>
      </c>
      <c r="C47">
        <v>17</v>
      </c>
      <c r="D47">
        <v>74</v>
      </c>
      <c r="E47">
        <v>7</v>
      </c>
      <c r="F47">
        <v>17</v>
      </c>
      <c r="G47">
        <v>31</v>
      </c>
      <c r="H47">
        <v>14</v>
      </c>
      <c r="I47">
        <v>146</v>
      </c>
      <c r="J47">
        <v>1</v>
      </c>
      <c r="K47">
        <v>45</v>
      </c>
      <c r="L47">
        <v>30</v>
      </c>
      <c r="M47">
        <v>53</v>
      </c>
      <c r="N47">
        <v>8</v>
      </c>
      <c r="O47">
        <v>33</v>
      </c>
      <c r="P47">
        <v>110</v>
      </c>
      <c r="Q47">
        <f t="shared" si="0"/>
        <v>586</v>
      </c>
      <c r="R47" s="53">
        <f t="shared" si="1"/>
        <v>2.9010238907849831E-2</v>
      </c>
      <c r="S47" s="53">
        <f t="shared" si="2"/>
        <v>0.12627986348122866</v>
      </c>
      <c r="T47" s="53">
        <f t="shared" si="3"/>
        <v>1.1945392491467578E-2</v>
      </c>
      <c r="U47" s="53">
        <f t="shared" si="4"/>
        <v>2.9010238907849831E-2</v>
      </c>
      <c r="V47" s="53">
        <f t="shared" si="5"/>
        <v>5.2901023890784986E-2</v>
      </c>
      <c r="W47" s="53">
        <f t="shared" si="6"/>
        <v>2.3890784982935155E-2</v>
      </c>
      <c r="X47" s="53">
        <f t="shared" si="7"/>
        <v>0.24914675767918087</v>
      </c>
      <c r="Y47" s="53">
        <f t="shared" si="8"/>
        <v>1.7064846416382253E-3</v>
      </c>
      <c r="Z47" s="53">
        <f t="shared" si="9"/>
        <v>7.6791808873720141E-2</v>
      </c>
      <c r="AA47" s="53">
        <f t="shared" si="10"/>
        <v>5.1194539249146756E-2</v>
      </c>
      <c r="AB47" s="53">
        <f t="shared" si="11"/>
        <v>9.0443686006825938E-2</v>
      </c>
      <c r="AC47" s="53">
        <f t="shared" si="12"/>
        <v>1.3651877133105802E-2</v>
      </c>
      <c r="AD47" s="53">
        <f t="shared" si="13"/>
        <v>5.6313993174061432E-2</v>
      </c>
      <c r="AE47" s="53">
        <f t="shared" si="14"/>
        <v>0.18771331058020477</v>
      </c>
      <c r="AF47" s="53">
        <f t="shared" si="15"/>
        <v>2.7730456180200643E-2</v>
      </c>
      <c r="AG47" s="53">
        <f>town_establishments[[#This Row],[share of state establishments]]/($AF$250-$AF$249)</f>
        <v>2.8691735213474345E-2</v>
      </c>
      <c r="AH47" s="53">
        <f>town_establishments[[#This Row],[share of state establishments (no residual)]]/(INDEX(regional_establishments[share of state establishments],MATCH(town_establishments[[#This Row],[Regional Planning Commission]],regional_establishments[Regional Planning Commission],0)))</f>
        <v>0.26266248319139401</v>
      </c>
    </row>
    <row r="48" spans="1:34" x14ac:dyDescent="0.3">
      <c r="A48" s="76" t="s">
        <v>159</v>
      </c>
      <c r="B48" t="str">
        <f>VLOOKUP(town_establishments[[#This Row],[Municipality]],town_population[[Municipality]:[Regional Planning Commission]],2,FALSE)</f>
        <v>Central Vermont Regional Planning Commission</v>
      </c>
      <c r="C48">
        <v>4</v>
      </c>
      <c r="D48">
        <v>2</v>
      </c>
      <c r="E48">
        <v>2</v>
      </c>
      <c r="F48">
        <v>1</v>
      </c>
      <c r="G48">
        <v>2</v>
      </c>
      <c r="H48">
        <v>1</v>
      </c>
      <c r="I48">
        <v>15</v>
      </c>
      <c r="J48">
        <v>0</v>
      </c>
      <c r="K48">
        <v>6</v>
      </c>
      <c r="L48">
        <v>4</v>
      </c>
      <c r="M48">
        <v>3</v>
      </c>
      <c r="N48">
        <v>0</v>
      </c>
      <c r="O48">
        <v>1</v>
      </c>
      <c r="P48">
        <v>6</v>
      </c>
      <c r="Q48">
        <f t="shared" si="0"/>
        <v>47</v>
      </c>
      <c r="R48" s="53">
        <f t="shared" si="1"/>
        <v>8.5106382978723402E-2</v>
      </c>
      <c r="S48" s="53">
        <f t="shared" si="2"/>
        <v>4.2553191489361701E-2</v>
      </c>
      <c r="T48" s="53">
        <f t="shared" si="3"/>
        <v>4.2553191489361701E-2</v>
      </c>
      <c r="U48" s="53">
        <f t="shared" si="4"/>
        <v>2.1276595744680851E-2</v>
      </c>
      <c r="V48" s="53">
        <f t="shared" si="5"/>
        <v>4.2553191489361701E-2</v>
      </c>
      <c r="W48" s="53">
        <f t="shared" si="6"/>
        <v>2.1276595744680851E-2</v>
      </c>
      <c r="X48" s="53">
        <f t="shared" si="7"/>
        <v>0.31914893617021278</v>
      </c>
      <c r="Y48" s="53">
        <f t="shared" si="8"/>
        <v>0</v>
      </c>
      <c r="Z48" s="53">
        <f t="shared" si="9"/>
        <v>0.1276595744680851</v>
      </c>
      <c r="AA48" s="53">
        <f t="shared" si="10"/>
        <v>8.5106382978723402E-2</v>
      </c>
      <c r="AB48" s="53">
        <f t="shared" si="11"/>
        <v>6.3829787234042548E-2</v>
      </c>
      <c r="AC48" s="53">
        <f t="shared" si="12"/>
        <v>0</v>
      </c>
      <c r="AD48" s="53">
        <f t="shared" si="13"/>
        <v>2.1276595744680851E-2</v>
      </c>
      <c r="AE48" s="53">
        <f t="shared" si="14"/>
        <v>0.1276595744680851</v>
      </c>
      <c r="AF48" s="53">
        <f t="shared" si="15"/>
        <v>2.2241150861253074E-3</v>
      </c>
      <c r="AG48" s="53">
        <f>town_establishments[[#This Row],[share of state establishments]]/($AF$250-$AF$249)</f>
        <v>2.3012142577359968E-3</v>
      </c>
      <c r="AH48" s="53">
        <f>town_establishments[[#This Row],[share of state establishments (no residual)]]/(INDEX(regional_establishments[share of state establishments],MATCH(town_establishments[[#This Row],[Regional Planning Commission]],regional_establishments[Regional Planning Commission],0)))</f>
        <v>2.10667861945316E-2</v>
      </c>
    </row>
    <row r="49" spans="1:34" x14ac:dyDescent="0.3">
      <c r="A49" s="75" t="s">
        <v>171</v>
      </c>
      <c r="B49" t="str">
        <f>VLOOKUP(town_establishments[[#This Row],[Municipality]],town_population[[Municipality]:[Regional Planning Commission]],2,FALSE)</f>
        <v>Central Vermont Regional Planning Commission</v>
      </c>
      <c r="C49">
        <v>4</v>
      </c>
      <c r="D49">
        <v>12</v>
      </c>
      <c r="E49">
        <v>2</v>
      </c>
      <c r="F49">
        <v>6</v>
      </c>
      <c r="G49">
        <v>5</v>
      </c>
      <c r="H49">
        <v>1</v>
      </c>
      <c r="I49">
        <v>21</v>
      </c>
      <c r="J49">
        <v>0</v>
      </c>
      <c r="K49">
        <v>7</v>
      </c>
      <c r="L49">
        <v>3</v>
      </c>
      <c r="M49">
        <v>10</v>
      </c>
      <c r="N49">
        <v>1</v>
      </c>
      <c r="O49">
        <v>7</v>
      </c>
      <c r="P49">
        <v>13</v>
      </c>
      <c r="Q49">
        <f t="shared" si="0"/>
        <v>92</v>
      </c>
      <c r="R49" s="53">
        <f t="shared" si="1"/>
        <v>4.3478260869565216E-2</v>
      </c>
      <c r="S49" s="53">
        <f t="shared" si="2"/>
        <v>0.13043478260869565</v>
      </c>
      <c r="T49" s="53">
        <f t="shared" si="3"/>
        <v>2.1739130434782608E-2</v>
      </c>
      <c r="U49" s="53">
        <f t="shared" si="4"/>
        <v>6.5217391304347824E-2</v>
      </c>
      <c r="V49" s="53">
        <f t="shared" si="5"/>
        <v>5.434782608695652E-2</v>
      </c>
      <c r="W49" s="53">
        <f t="shared" si="6"/>
        <v>1.0869565217391304E-2</v>
      </c>
      <c r="X49" s="53">
        <f t="shared" si="7"/>
        <v>0.22826086956521738</v>
      </c>
      <c r="Y49" s="53">
        <f t="shared" si="8"/>
        <v>0</v>
      </c>
      <c r="Z49" s="53">
        <f t="shared" si="9"/>
        <v>7.6086956521739135E-2</v>
      </c>
      <c r="AA49" s="53">
        <f t="shared" si="10"/>
        <v>3.2608695652173912E-2</v>
      </c>
      <c r="AB49" s="53">
        <f t="shared" si="11"/>
        <v>0.10869565217391304</v>
      </c>
      <c r="AC49" s="53">
        <f t="shared" si="12"/>
        <v>1.0869565217391304E-2</v>
      </c>
      <c r="AD49" s="53">
        <f t="shared" si="13"/>
        <v>7.6086956521739135E-2</v>
      </c>
      <c r="AE49" s="53">
        <f t="shared" si="14"/>
        <v>0.14130434782608695</v>
      </c>
      <c r="AF49" s="53">
        <f t="shared" si="15"/>
        <v>4.353586977096347E-3</v>
      </c>
      <c r="AG49" s="53">
        <f>town_establishments[[#This Row],[share of state establishments]]/($AF$250-$AF$249)</f>
        <v>4.5045045045045045E-3</v>
      </c>
      <c r="AH49" s="53">
        <f>town_establishments[[#This Row],[share of state establishments (no residual)]]/(INDEX(regional_establishments[share of state establishments],MATCH(town_establishments[[#This Row],[Regional Planning Commission]],regional_establishments[Regional Planning Commission],0)))</f>
        <v>4.1237113402061855E-2</v>
      </c>
    </row>
    <row r="50" spans="1:34" x14ac:dyDescent="0.3">
      <c r="A50" s="76" t="s">
        <v>174</v>
      </c>
      <c r="B50" t="str">
        <f>VLOOKUP(town_establishments[[#This Row],[Municipality]],town_population[[Municipality]:[Regional Planning Commission]],2,FALSE)</f>
        <v>Central Vermont Regional Planning Commission</v>
      </c>
      <c r="C50">
        <v>1</v>
      </c>
      <c r="D50">
        <v>0</v>
      </c>
      <c r="E50">
        <v>1</v>
      </c>
      <c r="F50">
        <v>0</v>
      </c>
      <c r="G50">
        <v>0</v>
      </c>
      <c r="H50">
        <v>0</v>
      </c>
      <c r="I50">
        <v>0</v>
      </c>
      <c r="J50">
        <v>0</v>
      </c>
      <c r="K50">
        <v>0</v>
      </c>
      <c r="L50">
        <v>0</v>
      </c>
      <c r="M50">
        <v>0</v>
      </c>
      <c r="N50">
        <v>0</v>
      </c>
      <c r="O50">
        <v>0</v>
      </c>
      <c r="P50">
        <v>0</v>
      </c>
      <c r="Q50">
        <f t="shared" si="0"/>
        <v>2</v>
      </c>
      <c r="R50" s="53">
        <f t="shared" si="1"/>
        <v>0.5</v>
      </c>
      <c r="S50" s="53">
        <f t="shared" si="2"/>
        <v>0</v>
      </c>
      <c r="T50" s="53">
        <f t="shared" si="3"/>
        <v>0.5</v>
      </c>
      <c r="U50" s="53">
        <f t="shared" si="4"/>
        <v>0</v>
      </c>
      <c r="V50" s="53">
        <f t="shared" si="5"/>
        <v>0</v>
      </c>
      <c r="W50" s="53">
        <f t="shared" si="6"/>
        <v>0</v>
      </c>
      <c r="X50" s="53">
        <f t="shared" si="7"/>
        <v>0</v>
      </c>
      <c r="Y50" s="53">
        <f t="shared" si="8"/>
        <v>0</v>
      </c>
      <c r="Z50" s="53">
        <f t="shared" si="9"/>
        <v>0</v>
      </c>
      <c r="AA50" s="53">
        <f t="shared" si="10"/>
        <v>0</v>
      </c>
      <c r="AB50" s="53">
        <f t="shared" si="11"/>
        <v>0</v>
      </c>
      <c r="AC50" s="53">
        <f t="shared" si="12"/>
        <v>0</v>
      </c>
      <c r="AD50" s="53">
        <f t="shared" si="13"/>
        <v>0</v>
      </c>
      <c r="AE50" s="53">
        <f t="shared" si="14"/>
        <v>0</v>
      </c>
      <c r="AF50" s="53">
        <f t="shared" si="15"/>
        <v>9.4643195154268405E-5</v>
      </c>
      <c r="AG50" s="53">
        <f>town_establishments[[#This Row],[share of state establishments]]/($AF$250-$AF$249)</f>
        <v>9.7924010967489225E-5</v>
      </c>
      <c r="AH50" s="53">
        <f>town_establishments[[#This Row],[share of state establishments (no residual)]]/(INDEX(regional_establishments[share of state establishments],MATCH(town_establishments[[#This Row],[Regional Planning Commission]],regional_establishments[Regional Planning Commission],0)))</f>
        <v>8.9645898700134463E-4</v>
      </c>
    </row>
    <row r="51" spans="1:34" x14ac:dyDescent="0.3">
      <c r="A51" s="75" t="s">
        <v>182</v>
      </c>
      <c r="B51" t="str">
        <f>VLOOKUP(town_establishments[[#This Row],[Municipality]],town_population[[Municipality]:[Regional Planning Commission]],2,FALSE)</f>
        <v>Central Vermont Regional Planning Commission</v>
      </c>
      <c r="C51">
        <v>1</v>
      </c>
      <c r="D51">
        <v>3</v>
      </c>
      <c r="E51">
        <v>3</v>
      </c>
      <c r="F51">
        <v>3</v>
      </c>
      <c r="G51">
        <v>0</v>
      </c>
      <c r="H51">
        <v>1</v>
      </c>
      <c r="I51">
        <v>13</v>
      </c>
      <c r="J51">
        <v>0</v>
      </c>
      <c r="K51">
        <v>6</v>
      </c>
      <c r="L51">
        <v>3</v>
      </c>
      <c r="M51">
        <v>4</v>
      </c>
      <c r="N51">
        <v>1</v>
      </c>
      <c r="O51">
        <v>2</v>
      </c>
      <c r="P51">
        <v>2</v>
      </c>
      <c r="Q51">
        <f t="shared" si="0"/>
        <v>42</v>
      </c>
      <c r="R51" s="53">
        <f t="shared" si="1"/>
        <v>2.3809523809523808E-2</v>
      </c>
      <c r="S51" s="53">
        <f t="shared" si="2"/>
        <v>7.1428571428571425E-2</v>
      </c>
      <c r="T51" s="53">
        <f t="shared" si="3"/>
        <v>7.1428571428571425E-2</v>
      </c>
      <c r="U51" s="53">
        <f t="shared" si="4"/>
        <v>7.1428571428571425E-2</v>
      </c>
      <c r="V51" s="53">
        <f t="shared" si="5"/>
        <v>0</v>
      </c>
      <c r="W51" s="53">
        <f t="shared" si="6"/>
        <v>2.3809523809523808E-2</v>
      </c>
      <c r="X51" s="53">
        <f t="shared" si="7"/>
        <v>0.30952380952380953</v>
      </c>
      <c r="Y51" s="53">
        <f t="shared" si="8"/>
        <v>0</v>
      </c>
      <c r="Z51" s="53">
        <f t="shared" si="9"/>
        <v>0.14285714285714285</v>
      </c>
      <c r="AA51" s="53">
        <f t="shared" si="10"/>
        <v>7.1428571428571425E-2</v>
      </c>
      <c r="AB51" s="53">
        <f t="shared" si="11"/>
        <v>9.5238095238095233E-2</v>
      </c>
      <c r="AC51" s="53">
        <f t="shared" si="12"/>
        <v>2.3809523809523808E-2</v>
      </c>
      <c r="AD51" s="53">
        <f t="shared" si="13"/>
        <v>4.7619047619047616E-2</v>
      </c>
      <c r="AE51" s="53">
        <f t="shared" si="14"/>
        <v>4.7619047619047616E-2</v>
      </c>
      <c r="AF51" s="53">
        <f t="shared" si="15"/>
        <v>1.9875070982396364E-3</v>
      </c>
      <c r="AG51" s="53">
        <f>town_establishments[[#This Row],[share of state establishments]]/($AF$250-$AF$249)</f>
        <v>2.0564042303172735E-3</v>
      </c>
      <c r="AH51" s="53">
        <f>town_establishments[[#This Row],[share of state establishments (no residual)]]/(INDEX(regional_establishments[share of state establishments],MATCH(town_establishments[[#This Row],[Regional Planning Commission]],regional_establishments[Regional Planning Commission],0)))</f>
        <v>1.8825638727028235E-2</v>
      </c>
    </row>
    <row r="52" spans="1:34" x14ac:dyDescent="0.3">
      <c r="A52" s="76" t="s">
        <v>197</v>
      </c>
      <c r="B52" t="str">
        <f>VLOOKUP(town_establishments[[#This Row],[Municipality]],town_population[[Municipality]:[Regional Planning Commission]],2,FALSE)</f>
        <v>Central Vermont Regional Planning Commission</v>
      </c>
      <c r="C52">
        <v>0</v>
      </c>
      <c r="D52">
        <v>1</v>
      </c>
      <c r="E52">
        <v>1</v>
      </c>
      <c r="F52">
        <v>1</v>
      </c>
      <c r="G52">
        <v>0</v>
      </c>
      <c r="H52">
        <v>0</v>
      </c>
      <c r="I52">
        <v>1</v>
      </c>
      <c r="J52">
        <v>0</v>
      </c>
      <c r="K52">
        <v>2</v>
      </c>
      <c r="L52">
        <v>2</v>
      </c>
      <c r="M52">
        <v>1</v>
      </c>
      <c r="N52">
        <v>0</v>
      </c>
      <c r="O52">
        <v>0</v>
      </c>
      <c r="P52">
        <v>3</v>
      </c>
      <c r="Q52">
        <f t="shared" si="0"/>
        <v>12</v>
      </c>
      <c r="R52" s="53">
        <f t="shared" si="1"/>
        <v>0</v>
      </c>
      <c r="S52" s="53">
        <f t="shared" si="2"/>
        <v>8.3333333333333329E-2</v>
      </c>
      <c r="T52" s="53">
        <f t="shared" si="3"/>
        <v>8.3333333333333329E-2</v>
      </c>
      <c r="U52" s="53">
        <f t="shared" si="4"/>
        <v>8.3333333333333329E-2</v>
      </c>
      <c r="V52" s="53">
        <f t="shared" si="5"/>
        <v>0</v>
      </c>
      <c r="W52" s="53">
        <f t="shared" si="6"/>
        <v>0</v>
      </c>
      <c r="X52" s="53">
        <f t="shared" si="7"/>
        <v>8.3333333333333329E-2</v>
      </c>
      <c r="Y52" s="53">
        <f t="shared" si="8"/>
        <v>0</v>
      </c>
      <c r="Z52" s="53">
        <f t="shared" si="9"/>
        <v>0.16666666666666666</v>
      </c>
      <c r="AA52" s="53">
        <f t="shared" si="10"/>
        <v>0.16666666666666666</v>
      </c>
      <c r="AB52" s="53">
        <f t="shared" si="11"/>
        <v>8.3333333333333329E-2</v>
      </c>
      <c r="AC52" s="53">
        <f t="shared" si="12"/>
        <v>0</v>
      </c>
      <c r="AD52" s="53">
        <f t="shared" si="13"/>
        <v>0</v>
      </c>
      <c r="AE52" s="53">
        <f t="shared" si="14"/>
        <v>0.25</v>
      </c>
      <c r="AF52" s="53">
        <f t="shared" si="15"/>
        <v>5.6785917092561046E-4</v>
      </c>
      <c r="AG52" s="53">
        <f>town_establishments[[#This Row],[share of state establishments]]/($AF$250-$AF$249)</f>
        <v>5.8754406580493535E-4</v>
      </c>
      <c r="AH52" s="53">
        <f>town_establishments[[#This Row],[share of state establishments (no residual)]]/(INDEX(regional_establishments[share of state establishments],MATCH(town_establishments[[#This Row],[Regional Planning Commission]],regional_establishments[Regional Planning Commission],0)))</f>
        <v>5.3787539220080671E-3</v>
      </c>
    </row>
    <row r="53" spans="1:34" x14ac:dyDescent="0.3">
      <c r="A53" s="75" t="s">
        <v>243</v>
      </c>
      <c r="B53" t="str">
        <f>VLOOKUP(town_establishments[[#This Row],[Municipality]],town_population[[Municipality]:[Regional Planning Commission]],2,FALSE)</f>
        <v>Central Vermont Regional Planning Commission</v>
      </c>
      <c r="C53">
        <v>14</v>
      </c>
      <c r="D53">
        <v>26</v>
      </c>
      <c r="E53">
        <v>1</v>
      </c>
      <c r="F53">
        <v>9</v>
      </c>
      <c r="G53">
        <v>9</v>
      </c>
      <c r="H53">
        <v>12</v>
      </c>
      <c r="I53">
        <v>38</v>
      </c>
      <c r="J53">
        <v>2</v>
      </c>
      <c r="K53">
        <v>17</v>
      </c>
      <c r="L53">
        <v>3</v>
      </c>
      <c r="M53">
        <v>9</v>
      </c>
      <c r="N53">
        <v>4</v>
      </c>
      <c r="O53">
        <v>22</v>
      </c>
      <c r="P53">
        <v>11</v>
      </c>
      <c r="Q53">
        <f t="shared" si="0"/>
        <v>177</v>
      </c>
      <c r="R53" s="53">
        <f t="shared" si="1"/>
        <v>7.909604519774012E-2</v>
      </c>
      <c r="S53" s="53">
        <f t="shared" si="2"/>
        <v>0.14689265536723164</v>
      </c>
      <c r="T53" s="53">
        <f t="shared" si="3"/>
        <v>5.6497175141242938E-3</v>
      </c>
      <c r="U53" s="53">
        <f t="shared" si="4"/>
        <v>5.0847457627118647E-2</v>
      </c>
      <c r="V53" s="53">
        <f t="shared" si="5"/>
        <v>5.0847457627118647E-2</v>
      </c>
      <c r="W53" s="53">
        <f t="shared" si="6"/>
        <v>6.7796610169491525E-2</v>
      </c>
      <c r="X53" s="53">
        <f t="shared" si="7"/>
        <v>0.21468926553672316</v>
      </c>
      <c r="Y53" s="53">
        <f t="shared" si="8"/>
        <v>1.1299435028248588E-2</v>
      </c>
      <c r="Z53" s="53">
        <f t="shared" si="9"/>
        <v>9.6045197740112997E-2</v>
      </c>
      <c r="AA53" s="53">
        <f t="shared" si="10"/>
        <v>1.6949152542372881E-2</v>
      </c>
      <c r="AB53" s="53">
        <f t="shared" si="11"/>
        <v>5.0847457627118647E-2</v>
      </c>
      <c r="AC53" s="53">
        <f t="shared" si="12"/>
        <v>2.2598870056497175E-2</v>
      </c>
      <c r="AD53" s="53">
        <f t="shared" si="13"/>
        <v>0.12429378531073447</v>
      </c>
      <c r="AE53" s="53">
        <f t="shared" si="14"/>
        <v>6.2146892655367235E-2</v>
      </c>
      <c r="AF53" s="53">
        <f t="shared" si="15"/>
        <v>8.3759227711527537E-3</v>
      </c>
      <c r="AG53" s="53">
        <f>town_establishments[[#This Row],[share of state establishments]]/($AF$250-$AF$249)</f>
        <v>8.6662749706227973E-3</v>
      </c>
      <c r="AH53" s="53">
        <f>town_establishments[[#This Row],[share of state establishments (no residual)]]/(INDEX(regional_establishments[share of state establishments],MATCH(town_establishments[[#This Row],[Regional Planning Commission]],regional_establishments[Regional Planning Commission],0)))</f>
        <v>7.9336620349618997E-2</v>
      </c>
    </row>
    <row r="54" spans="1:34" x14ac:dyDescent="0.3">
      <c r="A54" s="76" t="s">
        <v>249</v>
      </c>
      <c r="B54" t="str">
        <f>VLOOKUP(town_establishments[[#This Row],[Municipality]],town_population[[Municipality]:[Regional Planning Commission]],2,FALSE)</f>
        <v>Central Vermont Regional Planning Commission</v>
      </c>
      <c r="C54">
        <v>8</v>
      </c>
      <c r="D54">
        <v>8</v>
      </c>
      <c r="E54">
        <v>1</v>
      </c>
      <c r="F54">
        <v>1</v>
      </c>
      <c r="G54">
        <v>1</v>
      </c>
      <c r="H54">
        <v>5</v>
      </c>
      <c r="I54">
        <v>27</v>
      </c>
      <c r="J54">
        <v>0</v>
      </c>
      <c r="K54">
        <v>8</v>
      </c>
      <c r="L54">
        <v>4</v>
      </c>
      <c r="M54">
        <v>2</v>
      </c>
      <c r="N54">
        <v>2</v>
      </c>
      <c r="O54">
        <v>11</v>
      </c>
      <c r="P54">
        <v>6</v>
      </c>
      <c r="Q54">
        <f t="shared" si="0"/>
        <v>84</v>
      </c>
      <c r="R54" s="53">
        <f t="shared" si="1"/>
        <v>9.5238095238095233E-2</v>
      </c>
      <c r="S54" s="53">
        <f t="shared" si="2"/>
        <v>9.5238095238095233E-2</v>
      </c>
      <c r="T54" s="53">
        <f t="shared" si="3"/>
        <v>1.1904761904761904E-2</v>
      </c>
      <c r="U54" s="53">
        <f t="shared" si="4"/>
        <v>1.1904761904761904E-2</v>
      </c>
      <c r="V54" s="53">
        <f t="shared" si="5"/>
        <v>1.1904761904761904E-2</v>
      </c>
      <c r="W54" s="53">
        <f t="shared" si="6"/>
        <v>5.9523809523809521E-2</v>
      </c>
      <c r="X54" s="53">
        <f t="shared" si="7"/>
        <v>0.32142857142857145</v>
      </c>
      <c r="Y54" s="53">
        <f t="shared" si="8"/>
        <v>0</v>
      </c>
      <c r="Z54" s="53">
        <f t="shared" si="9"/>
        <v>9.5238095238095233E-2</v>
      </c>
      <c r="AA54" s="53">
        <f t="shared" si="10"/>
        <v>4.7619047619047616E-2</v>
      </c>
      <c r="AB54" s="53">
        <f t="shared" si="11"/>
        <v>2.3809523809523808E-2</v>
      </c>
      <c r="AC54" s="53">
        <f t="shared" si="12"/>
        <v>2.3809523809523808E-2</v>
      </c>
      <c r="AD54" s="53">
        <f t="shared" si="13"/>
        <v>0.13095238095238096</v>
      </c>
      <c r="AE54" s="53">
        <f t="shared" si="14"/>
        <v>7.1428571428571425E-2</v>
      </c>
      <c r="AF54" s="53">
        <f t="shared" si="15"/>
        <v>3.9750141964792728E-3</v>
      </c>
      <c r="AG54" s="53">
        <f>town_establishments[[#This Row],[share of state establishments]]/($AF$250-$AF$249)</f>
        <v>4.1128084606345469E-3</v>
      </c>
      <c r="AH54" s="53">
        <f>town_establishments[[#This Row],[share of state establishments (no residual)]]/(INDEX(regional_establishments[share of state establishments],MATCH(town_establishments[[#This Row],[Regional Planning Commission]],regional_establishments[Regional Planning Commission],0)))</f>
        <v>3.765127745405647E-2</v>
      </c>
    </row>
    <row r="55" spans="1:34" x14ac:dyDescent="0.3">
      <c r="A55" s="75" t="s">
        <v>251</v>
      </c>
      <c r="B55" t="str">
        <f>VLOOKUP(town_establishments[[#This Row],[Municipality]],town_population[[Municipality]:[Regional Planning Commission]],2,FALSE)</f>
        <v>Central Vermont Regional Planning Commission</v>
      </c>
      <c r="C55">
        <v>0</v>
      </c>
      <c r="D55">
        <v>1</v>
      </c>
      <c r="E55">
        <v>1</v>
      </c>
      <c r="F55">
        <v>1</v>
      </c>
      <c r="G55">
        <v>0</v>
      </c>
      <c r="H55">
        <v>0</v>
      </c>
      <c r="I55">
        <v>0</v>
      </c>
      <c r="J55">
        <v>0</v>
      </c>
      <c r="K55">
        <v>1</v>
      </c>
      <c r="L55">
        <v>0</v>
      </c>
      <c r="M55">
        <v>2</v>
      </c>
      <c r="N55">
        <v>0</v>
      </c>
      <c r="O55">
        <v>1</v>
      </c>
      <c r="P55">
        <v>0</v>
      </c>
      <c r="Q55">
        <f t="shared" si="0"/>
        <v>7</v>
      </c>
      <c r="R55" s="53">
        <f t="shared" si="1"/>
        <v>0</v>
      </c>
      <c r="S55" s="53">
        <f t="shared" si="2"/>
        <v>0.14285714285714285</v>
      </c>
      <c r="T55" s="53">
        <f t="shared" si="3"/>
        <v>0.14285714285714285</v>
      </c>
      <c r="U55" s="53">
        <f t="shared" si="4"/>
        <v>0.14285714285714285</v>
      </c>
      <c r="V55" s="53">
        <f t="shared" si="5"/>
        <v>0</v>
      </c>
      <c r="W55" s="53">
        <f t="shared" si="6"/>
        <v>0</v>
      </c>
      <c r="X55" s="53">
        <f t="shared" si="7"/>
        <v>0</v>
      </c>
      <c r="Y55" s="53">
        <f t="shared" si="8"/>
        <v>0</v>
      </c>
      <c r="Z55" s="53">
        <f t="shared" si="9"/>
        <v>0.14285714285714285</v>
      </c>
      <c r="AA55" s="53">
        <f t="shared" si="10"/>
        <v>0</v>
      </c>
      <c r="AB55" s="53">
        <f t="shared" si="11"/>
        <v>0.2857142857142857</v>
      </c>
      <c r="AC55" s="53">
        <f t="shared" si="12"/>
        <v>0</v>
      </c>
      <c r="AD55" s="53">
        <f t="shared" si="13"/>
        <v>0.14285714285714285</v>
      </c>
      <c r="AE55" s="53">
        <f t="shared" si="14"/>
        <v>0</v>
      </c>
      <c r="AF55" s="53">
        <f t="shared" si="15"/>
        <v>3.3125118303993945E-4</v>
      </c>
      <c r="AG55" s="53">
        <f>town_establishments[[#This Row],[share of state establishments]]/($AF$250-$AF$249)</f>
        <v>3.4273403838621232E-4</v>
      </c>
      <c r="AH55" s="53">
        <f>town_establishments[[#This Row],[share of state establishments (no residual)]]/(INDEX(regional_establishments[share of state establishments],MATCH(town_establishments[[#This Row],[Regional Planning Commission]],regional_establishments[Regional Planning Commission],0)))</f>
        <v>3.1376064545047063E-3</v>
      </c>
    </row>
    <row r="56" spans="1:34" x14ac:dyDescent="0.3">
      <c r="A56" s="76" t="s">
        <v>252</v>
      </c>
      <c r="B56" t="str">
        <f>VLOOKUP(town_establishments[[#This Row],[Municipality]],town_population[[Municipality]:[Regional Planning Commission]],2,FALSE)</f>
        <v>Central Vermont Regional Planning Commission</v>
      </c>
      <c r="C56">
        <v>15</v>
      </c>
      <c r="D56">
        <v>31</v>
      </c>
      <c r="E56">
        <v>4</v>
      </c>
      <c r="F56">
        <v>6</v>
      </c>
      <c r="G56">
        <v>6</v>
      </c>
      <c r="H56">
        <v>3</v>
      </c>
      <c r="I56">
        <v>70</v>
      </c>
      <c r="J56">
        <v>4</v>
      </c>
      <c r="K56">
        <v>27</v>
      </c>
      <c r="L56">
        <v>9</v>
      </c>
      <c r="M56">
        <v>26</v>
      </c>
      <c r="N56">
        <v>4</v>
      </c>
      <c r="O56">
        <v>25</v>
      </c>
      <c r="P56">
        <v>22</v>
      </c>
      <c r="Q56">
        <f t="shared" si="0"/>
        <v>252</v>
      </c>
      <c r="R56" s="53">
        <f t="shared" si="1"/>
        <v>5.9523809523809521E-2</v>
      </c>
      <c r="S56" s="53">
        <f t="shared" si="2"/>
        <v>0.12301587301587301</v>
      </c>
      <c r="T56" s="53">
        <f t="shared" si="3"/>
        <v>1.5873015873015872E-2</v>
      </c>
      <c r="U56" s="53">
        <f t="shared" si="4"/>
        <v>2.3809523809523808E-2</v>
      </c>
      <c r="V56" s="53">
        <f t="shared" si="5"/>
        <v>2.3809523809523808E-2</v>
      </c>
      <c r="W56" s="53">
        <f t="shared" si="6"/>
        <v>1.1904761904761904E-2</v>
      </c>
      <c r="X56" s="53">
        <f t="shared" si="7"/>
        <v>0.27777777777777779</v>
      </c>
      <c r="Y56" s="53">
        <f t="shared" si="8"/>
        <v>1.5873015873015872E-2</v>
      </c>
      <c r="Z56" s="53">
        <f t="shared" si="9"/>
        <v>0.10714285714285714</v>
      </c>
      <c r="AA56" s="53">
        <f t="shared" si="10"/>
        <v>3.5714285714285712E-2</v>
      </c>
      <c r="AB56" s="53">
        <f t="shared" si="11"/>
        <v>0.10317460317460317</v>
      </c>
      <c r="AC56" s="53">
        <f t="shared" si="12"/>
        <v>1.5873015873015872E-2</v>
      </c>
      <c r="AD56" s="53">
        <f t="shared" si="13"/>
        <v>9.9206349206349201E-2</v>
      </c>
      <c r="AE56" s="53">
        <f t="shared" si="14"/>
        <v>8.7301587301587297E-2</v>
      </c>
      <c r="AF56" s="53">
        <f t="shared" si="15"/>
        <v>1.192504258943782E-2</v>
      </c>
      <c r="AG56" s="53">
        <f>town_establishments[[#This Row],[share of state establishments]]/($AF$250-$AF$249)</f>
        <v>1.2338425381903644E-2</v>
      </c>
      <c r="AH56" s="53">
        <f>town_establishments[[#This Row],[share of state establishments (no residual)]]/(INDEX(regional_establishments[share of state establishments],MATCH(town_establishments[[#This Row],[Regional Planning Commission]],regional_establishments[Regional Planning Commission],0)))</f>
        <v>0.11295383236216944</v>
      </c>
    </row>
    <row r="57" spans="1:34" x14ac:dyDescent="0.3">
      <c r="A57" s="75" t="s">
        <v>270</v>
      </c>
      <c r="B57" t="str">
        <f>VLOOKUP(town_establishments[[#This Row],[Municipality]],town_population[[Municipality]:[Regional Planning Commission]],2,FALSE)</f>
        <v>Central Vermont Regional Planning Commission</v>
      </c>
      <c r="C57">
        <v>6</v>
      </c>
      <c r="D57">
        <v>7</v>
      </c>
      <c r="E57">
        <v>6</v>
      </c>
      <c r="F57">
        <v>0</v>
      </c>
      <c r="G57">
        <v>0</v>
      </c>
      <c r="H57">
        <v>1</v>
      </c>
      <c r="I57">
        <v>8</v>
      </c>
      <c r="J57">
        <v>0</v>
      </c>
      <c r="K57">
        <v>4</v>
      </c>
      <c r="L57">
        <v>3</v>
      </c>
      <c r="M57">
        <v>5</v>
      </c>
      <c r="N57">
        <v>1</v>
      </c>
      <c r="O57">
        <v>4</v>
      </c>
      <c r="P57">
        <v>3</v>
      </c>
      <c r="Q57">
        <f t="shared" si="0"/>
        <v>48</v>
      </c>
      <c r="R57" s="53">
        <f t="shared" si="1"/>
        <v>0.125</v>
      </c>
      <c r="S57" s="53">
        <f t="shared" si="2"/>
        <v>0.14583333333333334</v>
      </c>
      <c r="T57" s="53">
        <f t="shared" si="3"/>
        <v>0.125</v>
      </c>
      <c r="U57" s="53">
        <f t="shared" si="4"/>
        <v>0</v>
      </c>
      <c r="V57" s="53">
        <f t="shared" si="5"/>
        <v>0</v>
      </c>
      <c r="W57" s="53">
        <f t="shared" si="6"/>
        <v>2.0833333333333332E-2</v>
      </c>
      <c r="X57" s="53">
        <f t="shared" si="7"/>
        <v>0.16666666666666666</v>
      </c>
      <c r="Y57" s="53">
        <f t="shared" si="8"/>
        <v>0</v>
      </c>
      <c r="Z57" s="53">
        <f t="shared" si="9"/>
        <v>8.3333333333333329E-2</v>
      </c>
      <c r="AA57" s="53">
        <f t="shared" si="10"/>
        <v>6.25E-2</v>
      </c>
      <c r="AB57" s="53">
        <f t="shared" si="11"/>
        <v>0.10416666666666667</v>
      </c>
      <c r="AC57" s="53">
        <f t="shared" si="12"/>
        <v>2.0833333333333332E-2</v>
      </c>
      <c r="AD57" s="53">
        <f t="shared" si="13"/>
        <v>8.3333333333333329E-2</v>
      </c>
      <c r="AE57" s="53">
        <f t="shared" si="14"/>
        <v>6.25E-2</v>
      </c>
      <c r="AF57" s="53">
        <f t="shared" si="15"/>
        <v>2.2714366837024418E-3</v>
      </c>
      <c r="AG57" s="53">
        <f>town_establishments[[#This Row],[share of state establishments]]/($AF$250-$AF$249)</f>
        <v>2.3501762632197414E-3</v>
      </c>
      <c r="AH57" s="53">
        <f>town_establishments[[#This Row],[share of state establishments (no residual)]]/(INDEX(regional_establishments[share of state establishments],MATCH(town_establishments[[#This Row],[Regional Planning Commission]],regional_establishments[Regional Planning Commission],0)))</f>
        <v>2.1515015688032268E-2</v>
      </c>
    </row>
    <row r="58" spans="1:34" x14ac:dyDescent="0.3">
      <c r="A58" s="76" t="s">
        <v>278</v>
      </c>
      <c r="B58" t="str">
        <f>VLOOKUP(town_establishments[[#This Row],[Municipality]],town_population[[Municipality]:[Regional Planning Commission]],2,FALSE)</f>
        <v>Central Vermont Regional Planning Commission</v>
      </c>
      <c r="C58">
        <v>0</v>
      </c>
      <c r="D58">
        <v>0</v>
      </c>
      <c r="E58">
        <v>1</v>
      </c>
      <c r="F58">
        <v>0</v>
      </c>
      <c r="G58">
        <v>1</v>
      </c>
      <c r="H58">
        <v>0</v>
      </c>
      <c r="I58">
        <v>1</v>
      </c>
      <c r="J58">
        <v>0</v>
      </c>
      <c r="K58">
        <v>0</v>
      </c>
      <c r="L58">
        <v>0</v>
      </c>
      <c r="M58">
        <v>0</v>
      </c>
      <c r="N58">
        <v>0</v>
      </c>
      <c r="O58">
        <v>0</v>
      </c>
      <c r="P58">
        <v>1</v>
      </c>
      <c r="Q58">
        <f t="shared" si="0"/>
        <v>4</v>
      </c>
      <c r="R58" s="53">
        <f t="shared" si="1"/>
        <v>0</v>
      </c>
      <c r="S58" s="53">
        <f t="shared" si="2"/>
        <v>0</v>
      </c>
      <c r="T58" s="53">
        <f t="shared" si="3"/>
        <v>0.25</v>
      </c>
      <c r="U58" s="53">
        <f t="shared" si="4"/>
        <v>0</v>
      </c>
      <c r="V58" s="53">
        <f t="shared" si="5"/>
        <v>0.25</v>
      </c>
      <c r="W58" s="53">
        <f t="shared" si="6"/>
        <v>0</v>
      </c>
      <c r="X58" s="53">
        <f t="shared" si="7"/>
        <v>0.25</v>
      </c>
      <c r="Y58" s="53">
        <f t="shared" si="8"/>
        <v>0</v>
      </c>
      <c r="Z58" s="53">
        <f t="shared" si="9"/>
        <v>0</v>
      </c>
      <c r="AA58" s="53">
        <f t="shared" si="10"/>
        <v>0</v>
      </c>
      <c r="AB58" s="53">
        <f t="shared" si="11"/>
        <v>0</v>
      </c>
      <c r="AC58" s="53">
        <f t="shared" si="12"/>
        <v>0</v>
      </c>
      <c r="AD58" s="53">
        <f t="shared" si="13"/>
        <v>0</v>
      </c>
      <c r="AE58" s="53">
        <f t="shared" si="14"/>
        <v>0.25</v>
      </c>
      <c r="AF58" s="53">
        <f t="shared" si="15"/>
        <v>1.8928639030853681E-4</v>
      </c>
      <c r="AG58" s="53">
        <f>town_establishments[[#This Row],[share of state establishments]]/($AF$250-$AF$249)</f>
        <v>1.9584802193497845E-4</v>
      </c>
      <c r="AH58" s="53">
        <f>town_establishments[[#This Row],[share of state establishments (no residual)]]/(INDEX(regional_establishments[share of state establishments],MATCH(town_establishments[[#This Row],[Regional Planning Commission]],regional_establishments[Regional Planning Commission],0)))</f>
        <v>1.7929179740026893E-3</v>
      </c>
    </row>
    <row r="59" spans="1:34" x14ac:dyDescent="0.3">
      <c r="A59" s="75" t="s">
        <v>281</v>
      </c>
      <c r="B59" t="str">
        <f>VLOOKUP(town_establishments[[#This Row],[Municipality]],town_population[[Municipality]:[Regional Planning Commission]],2,FALSE)</f>
        <v>Central Vermont Regional Planning Commission</v>
      </c>
      <c r="C59">
        <v>0</v>
      </c>
      <c r="D59">
        <v>2</v>
      </c>
      <c r="E59">
        <v>1</v>
      </c>
      <c r="F59">
        <v>0</v>
      </c>
      <c r="G59">
        <v>0</v>
      </c>
      <c r="H59">
        <v>2</v>
      </c>
      <c r="I59">
        <v>3</v>
      </c>
      <c r="J59">
        <v>1</v>
      </c>
      <c r="K59">
        <v>1</v>
      </c>
      <c r="L59">
        <v>0</v>
      </c>
      <c r="M59">
        <v>3</v>
      </c>
      <c r="N59">
        <v>0</v>
      </c>
      <c r="O59">
        <v>0</v>
      </c>
      <c r="P59">
        <v>0</v>
      </c>
      <c r="Q59">
        <f t="shared" si="0"/>
        <v>13</v>
      </c>
      <c r="R59" s="53">
        <f t="shared" si="1"/>
        <v>0</v>
      </c>
      <c r="S59" s="53">
        <f t="shared" si="2"/>
        <v>0.15384615384615385</v>
      </c>
      <c r="T59" s="53">
        <f t="shared" si="3"/>
        <v>7.6923076923076927E-2</v>
      </c>
      <c r="U59" s="53">
        <f t="shared" si="4"/>
        <v>0</v>
      </c>
      <c r="V59" s="53">
        <f t="shared" si="5"/>
        <v>0</v>
      </c>
      <c r="W59" s="53">
        <f t="shared" si="6"/>
        <v>0.15384615384615385</v>
      </c>
      <c r="X59" s="53">
        <f t="shared" si="7"/>
        <v>0.23076923076923078</v>
      </c>
      <c r="Y59" s="53">
        <f t="shared" si="8"/>
        <v>7.6923076923076927E-2</v>
      </c>
      <c r="Z59" s="53">
        <f t="shared" si="9"/>
        <v>7.6923076923076927E-2</v>
      </c>
      <c r="AA59" s="53">
        <f t="shared" si="10"/>
        <v>0</v>
      </c>
      <c r="AB59" s="53">
        <f t="shared" si="11"/>
        <v>0.23076923076923078</v>
      </c>
      <c r="AC59" s="53">
        <f t="shared" si="12"/>
        <v>0</v>
      </c>
      <c r="AD59" s="53">
        <f t="shared" si="13"/>
        <v>0</v>
      </c>
      <c r="AE59" s="53">
        <f t="shared" si="14"/>
        <v>0</v>
      </c>
      <c r="AF59" s="53">
        <f t="shared" si="15"/>
        <v>6.1518076850274462E-4</v>
      </c>
      <c r="AG59" s="53">
        <f>town_establishments[[#This Row],[share of state establishments]]/($AF$250-$AF$249)</f>
        <v>6.3650607128867994E-4</v>
      </c>
      <c r="AH59" s="53">
        <f>town_establishments[[#This Row],[share of state establishments (no residual)]]/(INDEX(regional_establishments[share of state establishments],MATCH(town_establishments[[#This Row],[Regional Planning Commission]],regional_establishments[Regional Planning Commission],0)))</f>
        <v>5.8269834155087394E-3</v>
      </c>
    </row>
    <row r="60" spans="1:34" x14ac:dyDescent="0.3">
      <c r="A60" s="76" t="s">
        <v>48</v>
      </c>
      <c r="B60" t="str">
        <f>VLOOKUP(town_establishments[[#This Row],[Municipality]],town_population[[Municipality]:[Regional Planning Commission]],2,FALSE)</f>
        <v>Chittenden County Regional Planning Commission</v>
      </c>
      <c r="C60">
        <v>1</v>
      </c>
      <c r="D60">
        <v>0</v>
      </c>
      <c r="E60">
        <v>0</v>
      </c>
      <c r="F60">
        <v>0</v>
      </c>
      <c r="G60">
        <v>0</v>
      </c>
      <c r="H60">
        <v>1</v>
      </c>
      <c r="I60">
        <v>7</v>
      </c>
      <c r="J60">
        <v>0</v>
      </c>
      <c r="K60">
        <v>1</v>
      </c>
      <c r="L60">
        <v>2</v>
      </c>
      <c r="M60">
        <v>0</v>
      </c>
      <c r="N60">
        <v>1</v>
      </c>
      <c r="O60">
        <v>1</v>
      </c>
      <c r="P60">
        <v>0</v>
      </c>
      <c r="Q60">
        <f t="shared" si="0"/>
        <v>14</v>
      </c>
      <c r="R60" s="53">
        <f t="shared" si="1"/>
        <v>7.1428571428571425E-2</v>
      </c>
      <c r="S60" s="53">
        <f t="shared" si="2"/>
        <v>0</v>
      </c>
      <c r="T60" s="53">
        <f t="shared" si="3"/>
        <v>0</v>
      </c>
      <c r="U60" s="53">
        <f t="shared" si="4"/>
        <v>0</v>
      </c>
      <c r="V60" s="53">
        <f t="shared" si="5"/>
        <v>0</v>
      </c>
      <c r="W60" s="53">
        <f t="shared" si="6"/>
        <v>7.1428571428571425E-2</v>
      </c>
      <c r="X60" s="53">
        <f t="shared" si="7"/>
        <v>0.5</v>
      </c>
      <c r="Y60" s="53">
        <f t="shared" si="8"/>
        <v>0</v>
      </c>
      <c r="Z60" s="53">
        <f t="shared" si="9"/>
        <v>7.1428571428571425E-2</v>
      </c>
      <c r="AA60" s="53">
        <f t="shared" si="10"/>
        <v>0.14285714285714285</v>
      </c>
      <c r="AB60" s="53">
        <f t="shared" si="11"/>
        <v>0</v>
      </c>
      <c r="AC60" s="53">
        <f t="shared" si="12"/>
        <v>7.1428571428571425E-2</v>
      </c>
      <c r="AD60" s="53">
        <f t="shared" si="13"/>
        <v>7.1428571428571425E-2</v>
      </c>
      <c r="AE60" s="53">
        <f t="shared" si="14"/>
        <v>0</v>
      </c>
      <c r="AF60" s="53">
        <f t="shared" si="15"/>
        <v>6.625023660798789E-4</v>
      </c>
      <c r="AG60" s="53">
        <f>town_establishments[[#This Row],[share of state establishments]]/($AF$250-$AF$249)</f>
        <v>6.8546807677242463E-4</v>
      </c>
      <c r="AH60" s="53">
        <f>town_establishments[[#This Row],[share of state establishments (no residual)]]/(INDEX(regional_establishments[share of state establishments],MATCH(town_establishments[[#This Row],[Regional Planning Commission]],regional_establishments[Regional Planning Commission],0)))</f>
        <v>2.2378516624040924E-3</v>
      </c>
    </row>
    <row r="61" spans="1:34" x14ac:dyDescent="0.3">
      <c r="A61" s="75" t="s">
        <v>63</v>
      </c>
      <c r="B61" t="str">
        <f>VLOOKUP(town_establishments[[#This Row],[Municipality]],town_population[[Municipality]:[Regional Planning Commission]],2,FALSE)</f>
        <v>Chittenden County Regional Planning Commission</v>
      </c>
      <c r="C61">
        <v>84</v>
      </c>
      <c r="D61">
        <v>197</v>
      </c>
      <c r="E61">
        <v>27</v>
      </c>
      <c r="F61">
        <v>55</v>
      </c>
      <c r="G61">
        <v>107</v>
      </c>
      <c r="H61">
        <v>67</v>
      </c>
      <c r="I61">
        <v>454</v>
      </c>
      <c r="J61">
        <v>8</v>
      </c>
      <c r="K61">
        <v>157</v>
      </c>
      <c r="L61">
        <v>50</v>
      </c>
      <c r="M61">
        <v>152</v>
      </c>
      <c r="N61">
        <v>42</v>
      </c>
      <c r="O61">
        <v>166</v>
      </c>
      <c r="P61">
        <v>157</v>
      </c>
      <c r="Q61">
        <f t="shared" si="0"/>
        <v>1723</v>
      </c>
      <c r="R61" s="53">
        <f t="shared" si="1"/>
        <v>4.8752176436448053E-2</v>
      </c>
      <c r="S61" s="53">
        <f t="shared" si="2"/>
        <v>0.11433546140452699</v>
      </c>
      <c r="T61" s="53">
        <f t="shared" si="3"/>
        <v>1.5670342426001162E-2</v>
      </c>
      <c r="U61" s="53">
        <f t="shared" si="4"/>
        <v>3.1921067904817177E-2</v>
      </c>
      <c r="V61" s="53">
        <f t="shared" si="5"/>
        <v>6.2100986651189787E-2</v>
      </c>
      <c r="W61" s="53">
        <f t="shared" si="6"/>
        <v>3.8885664538595474E-2</v>
      </c>
      <c r="X61" s="53">
        <f t="shared" si="7"/>
        <v>0.26349390597794542</v>
      </c>
      <c r="Y61" s="53">
        <f t="shared" si="8"/>
        <v>4.6430644225188625E-3</v>
      </c>
      <c r="Z61" s="53">
        <f t="shared" si="9"/>
        <v>9.1120139291932675E-2</v>
      </c>
      <c r="AA61" s="53">
        <f t="shared" si="10"/>
        <v>2.9019152640742889E-2</v>
      </c>
      <c r="AB61" s="53">
        <f t="shared" si="11"/>
        <v>8.821822402785838E-2</v>
      </c>
      <c r="AC61" s="53">
        <f t="shared" si="12"/>
        <v>2.4376088218224026E-2</v>
      </c>
      <c r="AD61" s="53">
        <f t="shared" si="13"/>
        <v>9.6343586767266398E-2</v>
      </c>
      <c r="AE61" s="53">
        <f t="shared" si="14"/>
        <v>9.1120139291932675E-2</v>
      </c>
      <c r="AF61" s="53">
        <f t="shared" si="15"/>
        <v>8.1535112625402237E-2</v>
      </c>
      <c r="AG61" s="53">
        <f>town_establishments[[#This Row],[share of state establishments]]/($AF$250-$AF$249)</f>
        <v>8.4361535448491981E-2</v>
      </c>
      <c r="AH61" s="53">
        <f>town_establishments[[#This Row],[share of state establishments (no residual)]]/(INDEX(regional_establishments[share of state establishments],MATCH(town_establishments[[#This Row],[Regional Planning Commission]],regional_establishments[Regional Planning Commission],0)))</f>
        <v>0.27541560102301793</v>
      </c>
    </row>
    <row r="62" spans="1:34" x14ac:dyDescent="0.3">
      <c r="A62" s="76" t="s">
        <v>71</v>
      </c>
      <c r="B62" t="str">
        <f>VLOOKUP(town_establishments[[#This Row],[Municipality]],town_population[[Municipality]:[Regional Planning Commission]],2,FALSE)</f>
        <v>Chittenden County Regional Planning Commission</v>
      </c>
      <c r="C62">
        <v>18</v>
      </c>
      <c r="D62">
        <v>6</v>
      </c>
      <c r="E62">
        <v>3</v>
      </c>
      <c r="F62">
        <v>10</v>
      </c>
      <c r="G62">
        <v>4</v>
      </c>
      <c r="H62">
        <v>3</v>
      </c>
      <c r="I62">
        <v>50</v>
      </c>
      <c r="J62">
        <v>2</v>
      </c>
      <c r="K62">
        <v>16</v>
      </c>
      <c r="L62">
        <v>6</v>
      </c>
      <c r="M62">
        <v>2</v>
      </c>
      <c r="N62">
        <v>5</v>
      </c>
      <c r="O62">
        <v>3</v>
      </c>
      <c r="P62">
        <v>16</v>
      </c>
      <c r="Q62">
        <f t="shared" si="0"/>
        <v>144</v>
      </c>
      <c r="R62" s="53">
        <f t="shared" si="1"/>
        <v>0.125</v>
      </c>
      <c r="S62" s="53">
        <f t="shared" si="2"/>
        <v>4.1666666666666664E-2</v>
      </c>
      <c r="T62" s="53">
        <f t="shared" si="3"/>
        <v>2.0833333333333332E-2</v>
      </c>
      <c r="U62" s="53">
        <f t="shared" si="4"/>
        <v>6.9444444444444448E-2</v>
      </c>
      <c r="V62" s="53">
        <f t="shared" si="5"/>
        <v>2.7777777777777776E-2</v>
      </c>
      <c r="W62" s="53">
        <f t="shared" si="6"/>
        <v>2.0833333333333332E-2</v>
      </c>
      <c r="X62" s="53">
        <f t="shared" si="7"/>
        <v>0.34722222222222221</v>
      </c>
      <c r="Y62" s="53">
        <f t="shared" si="8"/>
        <v>1.3888888888888888E-2</v>
      </c>
      <c r="Z62" s="53">
        <f t="shared" si="9"/>
        <v>0.1111111111111111</v>
      </c>
      <c r="AA62" s="53">
        <f t="shared" si="10"/>
        <v>4.1666666666666664E-2</v>
      </c>
      <c r="AB62" s="53">
        <f t="shared" si="11"/>
        <v>1.3888888888888888E-2</v>
      </c>
      <c r="AC62" s="53">
        <f t="shared" si="12"/>
        <v>3.4722222222222224E-2</v>
      </c>
      <c r="AD62" s="53">
        <f t="shared" si="13"/>
        <v>2.0833333333333332E-2</v>
      </c>
      <c r="AE62" s="53">
        <f t="shared" si="14"/>
        <v>0.1111111111111111</v>
      </c>
      <c r="AF62" s="53">
        <f t="shared" si="15"/>
        <v>6.8143100511073255E-3</v>
      </c>
      <c r="AG62" s="53">
        <f>town_establishments[[#This Row],[share of state establishments]]/($AF$250-$AF$249)</f>
        <v>7.0505287896592246E-3</v>
      </c>
      <c r="AH62" s="53">
        <f>town_establishments[[#This Row],[share of state establishments (no residual)]]/(INDEX(regional_establishments[share of state establishments],MATCH(town_establishments[[#This Row],[Regional Planning Commission]],regional_establishments[Regional Planning Commission],0)))</f>
        <v>2.3017902813299233E-2</v>
      </c>
    </row>
    <row r="63" spans="1:34" x14ac:dyDescent="0.3">
      <c r="A63" s="75" t="s">
        <v>76</v>
      </c>
      <c r="B63" t="str">
        <f>VLOOKUP(town_establishments[[#This Row],[Municipality]],town_population[[Municipality]:[Regional Planning Commission]],2,FALSE)</f>
        <v>Chittenden County Regional Planning Commission</v>
      </c>
      <c r="C63">
        <v>54</v>
      </c>
      <c r="D63">
        <v>48</v>
      </c>
      <c r="E63">
        <v>12</v>
      </c>
      <c r="F63">
        <v>27</v>
      </c>
      <c r="G63">
        <v>35</v>
      </c>
      <c r="H63">
        <v>33</v>
      </c>
      <c r="I63">
        <v>112</v>
      </c>
      <c r="J63">
        <v>3</v>
      </c>
      <c r="K63">
        <v>66</v>
      </c>
      <c r="L63">
        <v>17</v>
      </c>
      <c r="M63">
        <v>59</v>
      </c>
      <c r="N63">
        <v>16</v>
      </c>
      <c r="O63">
        <v>38</v>
      </c>
      <c r="P63">
        <v>34</v>
      </c>
      <c r="Q63">
        <f t="shared" si="0"/>
        <v>554</v>
      </c>
      <c r="R63" s="53">
        <f t="shared" si="1"/>
        <v>9.7472924187725629E-2</v>
      </c>
      <c r="S63" s="53">
        <f t="shared" si="2"/>
        <v>8.6642599277978335E-2</v>
      </c>
      <c r="T63" s="53">
        <f t="shared" si="3"/>
        <v>2.1660649819494584E-2</v>
      </c>
      <c r="U63" s="53">
        <f t="shared" si="4"/>
        <v>4.8736462093862815E-2</v>
      </c>
      <c r="V63" s="53">
        <f t="shared" si="5"/>
        <v>6.3176895306859202E-2</v>
      </c>
      <c r="W63" s="53">
        <f t="shared" si="6"/>
        <v>5.9566787003610108E-2</v>
      </c>
      <c r="X63" s="53">
        <f t="shared" si="7"/>
        <v>0.20216606498194944</v>
      </c>
      <c r="Y63" s="53">
        <f t="shared" si="8"/>
        <v>5.415162454873646E-3</v>
      </c>
      <c r="Z63" s="53">
        <f t="shared" si="9"/>
        <v>0.11913357400722022</v>
      </c>
      <c r="AA63" s="53">
        <f t="shared" si="10"/>
        <v>3.0685920577617327E-2</v>
      </c>
      <c r="AB63" s="53">
        <f t="shared" si="11"/>
        <v>0.10649819494584838</v>
      </c>
      <c r="AC63" s="53">
        <f t="shared" si="12"/>
        <v>2.8880866425992781E-2</v>
      </c>
      <c r="AD63" s="53">
        <f t="shared" si="13"/>
        <v>6.8592057761732855E-2</v>
      </c>
      <c r="AE63" s="53">
        <f t="shared" si="14"/>
        <v>6.1371841155234655E-2</v>
      </c>
      <c r="AF63" s="53">
        <f t="shared" si="15"/>
        <v>2.621616505773235E-2</v>
      </c>
      <c r="AG63" s="53">
        <f>town_establishments[[#This Row],[share of state establishments]]/($AF$250-$AF$249)</f>
        <v>2.7124951037994519E-2</v>
      </c>
      <c r="AH63" s="53">
        <f>town_establishments[[#This Row],[share of state establishments (no residual)]]/(INDEX(regional_establishments[share of state establishments],MATCH(town_establishments[[#This Row],[Regional Planning Commission]],regional_establishments[Regional Planning Commission],0)))</f>
        <v>8.8554987212276226E-2</v>
      </c>
    </row>
    <row r="64" spans="1:34" x14ac:dyDescent="0.3">
      <c r="A64" s="76" t="s">
        <v>94</v>
      </c>
      <c r="B64" t="str">
        <f>VLOOKUP(town_establishments[[#This Row],[Municipality]],town_population[[Municipality]:[Regional Planning Commission]],2,FALSE)</f>
        <v>Chittenden County Regional Planning Commission</v>
      </c>
      <c r="C64">
        <v>51</v>
      </c>
      <c r="D64">
        <v>90</v>
      </c>
      <c r="E64">
        <v>16</v>
      </c>
      <c r="F64">
        <v>20</v>
      </c>
      <c r="G64">
        <v>34</v>
      </c>
      <c r="H64">
        <v>24</v>
      </c>
      <c r="I64">
        <v>153</v>
      </c>
      <c r="J64">
        <v>5</v>
      </c>
      <c r="K64">
        <v>68</v>
      </c>
      <c r="L64">
        <v>32</v>
      </c>
      <c r="M64">
        <v>62</v>
      </c>
      <c r="N64">
        <v>16</v>
      </c>
      <c r="O64">
        <v>52</v>
      </c>
      <c r="P64">
        <v>76</v>
      </c>
      <c r="Q64">
        <f t="shared" si="0"/>
        <v>699</v>
      </c>
      <c r="R64" s="53">
        <f t="shared" si="1"/>
        <v>7.2961373390557943E-2</v>
      </c>
      <c r="S64" s="53">
        <f t="shared" si="2"/>
        <v>0.12875536480686695</v>
      </c>
      <c r="T64" s="53">
        <f t="shared" si="3"/>
        <v>2.2889842632331903E-2</v>
      </c>
      <c r="U64" s="53">
        <f t="shared" si="4"/>
        <v>2.8612303290414878E-2</v>
      </c>
      <c r="V64" s="53">
        <f t="shared" si="5"/>
        <v>4.8640915593705293E-2</v>
      </c>
      <c r="W64" s="53">
        <f t="shared" si="6"/>
        <v>3.4334763948497854E-2</v>
      </c>
      <c r="X64" s="53">
        <f t="shared" si="7"/>
        <v>0.21888412017167383</v>
      </c>
      <c r="Y64" s="53">
        <f t="shared" si="8"/>
        <v>7.1530758226037196E-3</v>
      </c>
      <c r="Z64" s="53">
        <f t="shared" si="9"/>
        <v>9.7281831187410586E-2</v>
      </c>
      <c r="AA64" s="53">
        <f t="shared" si="10"/>
        <v>4.5779685264663805E-2</v>
      </c>
      <c r="AB64" s="53">
        <f t="shared" si="11"/>
        <v>8.869814020028613E-2</v>
      </c>
      <c r="AC64" s="53">
        <f t="shared" si="12"/>
        <v>2.2889842632331903E-2</v>
      </c>
      <c r="AD64" s="53">
        <f t="shared" si="13"/>
        <v>7.4391988555078684E-2</v>
      </c>
      <c r="AE64" s="53">
        <f t="shared" si="14"/>
        <v>0.10872675250357654</v>
      </c>
      <c r="AF64" s="53">
        <f t="shared" si="15"/>
        <v>3.3077796706416807E-2</v>
      </c>
      <c r="AG64" s="53">
        <f>town_establishments[[#This Row],[share of state establishments]]/($AF$250-$AF$249)</f>
        <v>3.4224441833137484E-2</v>
      </c>
      <c r="AH64" s="53">
        <f>town_establishments[[#This Row],[share of state establishments (no residual)]]/(INDEX(regional_establishments[share of state establishments],MATCH(town_establishments[[#This Row],[Regional Planning Commission]],regional_establishments[Regional Planning Commission],0)))</f>
        <v>0.11173273657289003</v>
      </c>
    </row>
    <row r="65" spans="1:34" x14ac:dyDescent="0.3">
      <c r="A65" s="75" t="s">
        <v>123</v>
      </c>
      <c r="B65" t="str">
        <f>VLOOKUP(town_establishments[[#This Row],[Municipality]],town_population[[Municipality]:[Regional Planning Commission]],2,FALSE)</f>
        <v>Chittenden County Regional Planning Commission</v>
      </c>
      <c r="C65">
        <v>10</v>
      </c>
      <c r="D65">
        <v>14</v>
      </c>
      <c r="E65">
        <v>6</v>
      </c>
      <c r="F65">
        <v>11</v>
      </c>
      <c r="G65">
        <v>3</v>
      </c>
      <c r="H65">
        <v>0</v>
      </c>
      <c r="I65">
        <v>39</v>
      </c>
      <c r="J65">
        <v>0</v>
      </c>
      <c r="K65">
        <v>18</v>
      </c>
      <c r="L65">
        <v>2</v>
      </c>
      <c r="M65">
        <v>10</v>
      </c>
      <c r="N65">
        <v>6</v>
      </c>
      <c r="O65">
        <v>7</v>
      </c>
      <c r="P65">
        <v>14</v>
      </c>
      <c r="Q65">
        <f t="shared" si="0"/>
        <v>140</v>
      </c>
      <c r="R65" s="53">
        <f t="shared" si="1"/>
        <v>7.1428571428571425E-2</v>
      </c>
      <c r="S65" s="53">
        <f t="shared" si="2"/>
        <v>0.1</v>
      </c>
      <c r="T65" s="53">
        <f t="shared" si="3"/>
        <v>4.2857142857142858E-2</v>
      </c>
      <c r="U65" s="53">
        <f t="shared" si="4"/>
        <v>7.857142857142857E-2</v>
      </c>
      <c r="V65" s="53">
        <f t="shared" si="5"/>
        <v>2.1428571428571429E-2</v>
      </c>
      <c r="W65" s="53">
        <f t="shared" si="6"/>
        <v>0</v>
      </c>
      <c r="X65" s="53">
        <f t="shared" si="7"/>
        <v>0.27857142857142858</v>
      </c>
      <c r="Y65" s="53">
        <f t="shared" si="8"/>
        <v>0</v>
      </c>
      <c r="Z65" s="53">
        <f t="shared" si="9"/>
        <v>0.12857142857142856</v>
      </c>
      <c r="AA65" s="53">
        <f t="shared" si="10"/>
        <v>1.4285714285714285E-2</v>
      </c>
      <c r="AB65" s="53">
        <f t="shared" si="11"/>
        <v>7.1428571428571425E-2</v>
      </c>
      <c r="AC65" s="53">
        <f t="shared" si="12"/>
        <v>4.2857142857142858E-2</v>
      </c>
      <c r="AD65" s="53">
        <f t="shared" si="13"/>
        <v>0.05</v>
      </c>
      <c r="AE65" s="53">
        <f t="shared" si="14"/>
        <v>0.1</v>
      </c>
      <c r="AF65" s="53">
        <f t="shared" si="15"/>
        <v>6.6250236607987888E-3</v>
      </c>
      <c r="AG65" s="53">
        <f>town_establishments[[#This Row],[share of state establishments]]/($AF$250-$AF$249)</f>
        <v>6.8546807677242463E-3</v>
      </c>
      <c r="AH65" s="53">
        <f>town_establishments[[#This Row],[share of state establishments (no residual)]]/(INDEX(regional_establishments[share of state establishments],MATCH(town_establishments[[#This Row],[Regional Planning Commission]],regional_establishments[Regional Planning Commission],0)))</f>
        <v>2.2378516624040924E-2</v>
      </c>
    </row>
    <row r="66" spans="1:34" x14ac:dyDescent="0.3">
      <c r="A66" s="76" t="s">
        <v>126</v>
      </c>
      <c r="B66" t="str">
        <f>VLOOKUP(town_establishments[[#This Row],[Municipality]],town_population[[Municipality]:[Regional Planning Commission]],2,FALSE)</f>
        <v>Chittenden County Regional Planning Commission</v>
      </c>
      <c r="C66">
        <v>2</v>
      </c>
      <c r="D66">
        <v>2</v>
      </c>
      <c r="E66">
        <v>1</v>
      </c>
      <c r="F66">
        <v>0</v>
      </c>
      <c r="G66">
        <v>0</v>
      </c>
      <c r="H66">
        <v>0</v>
      </c>
      <c r="I66">
        <v>18</v>
      </c>
      <c r="J66">
        <v>0</v>
      </c>
      <c r="K66">
        <v>2</v>
      </c>
      <c r="L66">
        <v>2</v>
      </c>
      <c r="M66">
        <v>0</v>
      </c>
      <c r="N66">
        <v>1</v>
      </c>
      <c r="O66">
        <v>3</v>
      </c>
      <c r="P66">
        <v>6</v>
      </c>
      <c r="Q66">
        <f t="shared" si="0"/>
        <v>37</v>
      </c>
      <c r="R66" s="53">
        <f t="shared" si="1"/>
        <v>5.4054054054054057E-2</v>
      </c>
      <c r="S66" s="53">
        <f t="shared" si="2"/>
        <v>5.4054054054054057E-2</v>
      </c>
      <c r="T66" s="53">
        <f t="shared" si="3"/>
        <v>2.7027027027027029E-2</v>
      </c>
      <c r="U66" s="53">
        <f t="shared" si="4"/>
        <v>0</v>
      </c>
      <c r="V66" s="53">
        <f t="shared" si="5"/>
        <v>0</v>
      </c>
      <c r="W66" s="53">
        <f t="shared" si="6"/>
        <v>0</v>
      </c>
      <c r="X66" s="53">
        <f t="shared" si="7"/>
        <v>0.48648648648648651</v>
      </c>
      <c r="Y66" s="53">
        <f t="shared" si="8"/>
        <v>0</v>
      </c>
      <c r="Z66" s="53">
        <f t="shared" si="9"/>
        <v>5.4054054054054057E-2</v>
      </c>
      <c r="AA66" s="53">
        <f t="shared" si="10"/>
        <v>5.4054054054054057E-2</v>
      </c>
      <c r="AB66" s="53">
        <f t="shared" si="11"/>
        <v>0</v>
      </c>
      <c r="AC66" s="53">
        <f t="shared" si="12"/>
        <v>2.7027027027027029E-2</v>
      </c>
      <c r="AD66" s="53">
        <f t="shared" si="13"/>
        <v>8.1081081081081086E-2</v>
      </c>
      <c r="AE66" s="53">
        <f t="shared" si="14"/>
        <v>0.16216216216216217</v>
      </c>
      <c r="AF66" s="53">
        <f t="shared" si="15"/>
        <v>1.7508991103539655E-3</v>
      </c>
      <c r="AG66" s="53">
        <f>town_establishments[[#This Row],[share of state establishments]]/($AF$250-$AF$249)</f>
        <v>1.8115942028985507E-3</v>
      </c>
      <c r="AH66" s="53">
        <f>town_establishments[[#This Row],[share of state establishments (no residual)]]/(INDEX(regional_establishments[share of state establishments],MATCH(town_establishments[[#This Row],[Regional Planning Commission]],regional_establishments[Regional Planning Commission],0)))</f>
        <v>5.9143222506393865E-3</v>
      </c>
    </row>
    <row r="67" spans="1:34" x14ac:dyDescent="0.3">
      <c r="A67" s="75" t="s">
        <v>133</v>
      </c>
      <c r="B67" t="str">
        <f>VLOOKUP(town_establishments[[#This Row],[Municipality]],town_population[[Municipality]:[Regional Planning Commission]],2,FALSE)</f>
        <v>Chittenden County Regional Planning Commission</v>
      </c>
      <c r="C67">
        <v>8</v>
      </c>
      <c r="D67">
        <v>9</v>
      </c>
      <c r="E67">
        <v>3</v>
      </c>
      <c r="F67">
        <v>2</v>
      </c>
      <c r="G67">
        <v>4</v>
      </c>
      <c r="H67">
        <v>2</v>
      </c>
      <c r="I67">
        <v>42</v>
      </c>
      <c r="J67">
        <v>1</v>
      </c>
      <c r="K67">
        <v>10</v>
      </c>
      <c r="L67">
        <v>8</v>
      </c>
      <c r="M67">
        <v>6</v>
      </c>
      <c r="N67">
        <v>1</v>
      </c>
      <c r="O67">
        <v>4</v>
      </c>
      <c r="P67">
        <v>8</v>
      </c>
      <c r="Q67">
        <f t="shared" ref="Q67:Q130" si="16">SUM(C67:P67)</f>
        <v>108</v>
      </c>
      <c r="R67" s="53">
        <f t="shared" ref="R67:R130" si="17">IF($Q67&lt;&gt;0,C67/$Q67,0)</f>
        <v>7.407407407407407E-2</v>
      </c>
      <c r="S67" s="53">
        <f t="shared" ref="S67:S130" si="18">IF($Q67&lt;&gt;0,D67/$Q67,0)</f>
        <v>8.3333333333333329E-2</v>
      </c>
      <c r="T67" s="53">
        <f t="shared" ref="T67:T130" si="19">IF($Q67&lt;&gt;0,E67/$Q67,0)</f>
        <v>2.7777777777777776E-2</v>
      </c>
      <c r="U67" s="53">
        <f t="shared" ref="U67:U130" si="20">IF($Q67&lt;&gt;0,F67/$Q67,0)</f>
        <v>1.8518518518518517E-2</v>
      </c>
      <c r="V67" s="53">
        <f t="shared" ref="V67:V130" si="21">IF($Q67&lt;&gt;0,G67/$Q67,0)</f>
        <v>3.7037037037037035E-2</v>
      </c>
      <c r="W67" s="53">
        <f t="shared" ref="W67:W130" si="22">IF($Q67&lt;&gt;0,H67/$Q67,0)</f>
        <v>1.8518518518518517E-2</v>
      </c>
      <c r="X67" s="53">
        <f t="shared" ref="X67:X130" si="23">IF($Q67&lt;&gt;0,I67/$Q67,0)</f>
        <v>0.3888888888888889</v>
      </c>
      <c r="Y67" s="53">
        <f t="shared" ref="Y67:Y130" si="24">IF($Q67&lt;&gt;0,J67/$Q67,0)</f>
        <v>9.2592592592592587E-3</v>
      </c>
      <c r="Z67" s="53">
        <f t="shared" ref="Z67:Z130" si="25">IF($Q67&lt;&gt;0,K67/$Q67,0)</f>
        <v>9.2592592592592587E-2</v>
      </c>
      <c r="AA67" s="53">
        <f t="shared" ref="AA67:AA130" si="26">IF($Q67&lt;&gt;0,L67/$Q67,0)</f>
        <v>7.407407407407407E-2</v>
      </c>
      <c r="AB67" s="53">
        <f t="shared" ref="AB67:AB130" si="27">IF($Q67&lt;&gt;0,M67/$Q67,0)</f>
        <v>5.5555555555555552E-2</v>
      </c>
      <c r="AC67" s="53">
        <f t="shared" ref="AC67:AC130" si="28">IF($Q67&lt;&gt;0,N67/$Q67,0)</f>
        <v>9.2592592592592587E-3</v>
      </c>
      <c r="AD67" s="53">
        <f t="shared" ref="AD67:AD130" si="29">IF($Q67&lt;&gt;0,O67/$Q67,0)</f>
        <v>3.7037037037037035E-2</v>
      </c>
      <c r="AE67" s="53">
        <f t="shared" ref="AE67:AE130" si="30">IF($Q67&lt;&gt;0,P67/$Q67,0)</f>
        <v>7.407407407407407E-2</v>
      </c>
      <c r="AF67" s="53">
        <f t="shared" ref="AF67:AF130" si="31">Q67/Q$250</f>
        <v>5.1107325383304937E-3</v>
      </c>
      <c r="AG67" s="53">
        <f>town_establishments[[#This Row],[share of state establishments]]/($AF$250-$AF$249)</f>
        <v>5.2878965922444178E-3</v>
      </c>
      <c r="AH67" s="53">
        <f>town_establishments[[#This Row],[share of state establishments (no residual)]]/(INDEX(regional_establishments[share of state establishments],MATCH(town_establishments[[#This Row],[Regional Planning Commission]],regional_establishments[Regional Planning Commission],0)))</f>
        <v>1.7263427109974423E-2</v>
      </c>
    </row>
    <row r="68" spans="1:34" x14ac:dyDescent="0.3">
      <c r="A68" s="76" t="s">
        <v>155</v>
      </c>
      <c r="B68" t="str">
        <f>VLOOKUP(town_establishments[[#This Row],[Municipality]],town_population[[Municipality]:[Regional Planning Commission]],2,FALSE)</f>
        <v>Chittenden County Regional Planning Commission</v>
      </c>
      <c r="C68">
        <v>15</v>
      </c>
      <c r="D68">
        <v>23</v>
      </c>
      <c r="E68">
        <v>10</v>
      </c>
      <c r="F68">
        <v>4</v>
      </c>
      <c r="G68">
        <v>7</v>
      </c>
      <c r="H68">
        <v>7</v>
      </c>
      <c r="I68">
        <v>39</v>
      </c>
      <c r="J68">
        <v>0</v>
      </c>
      <c r="K68">
        <v>15</v>
      </c>
      <c r="L68">
        <v>4</v>
      </c>
      <c r="M68">
        <v>20</v>
      </c>
      <c r="N68">
        <v>5</v>
      </c>
      <c r="O68">
        <v>10</v>
      </c>
      <c r="P68">
        <v>24</v>
      </c>
      <c r="Q68">
        <f t="shared" si="16"/>
        <v>183</v>
      </c>
      <c r="R68" s="53">
        <f t="shared" si="17"/>
        <v>8.1967213114754092E-2</v>
      </c>
      <c r="S68" s="53">
        <f t="shared" si="18"/>
        <v>0.12568306010928962</v>
      </c>
      <c r="T68" s="53">
        <f t="shared" si="19"/>
        <v>5.4644808743169397E-2</v>
      </c>
      <c r="U68" s="53">
        <f t="shared" si="20"/>
        <v>2.185792349726776E-2</v>
      </c>
      <c r="V68" s="53">
        <f t="shared" si="21"/>
        <v>3.825136612021858E-2</v>
      </c>
      <c r="W68" s="53">
        <f t="shared" si="22"/>
        <v>3.825136612021858E-2</v>
      </c>
      <c r="X68" s="53">
        <f t="shared" si="23"/>
        <v>0.21311475409836064</v>
      </c>
      <c r="Y68" s="53">
        <f t="shared" si="24"/>
        <v>0</v>
      </c>
      <c r="Z68" s="53">
        <f t="shared" si="25"/>
        <v>8.1967213114754092E-2</v>
      </c>
      <c r="AA68" s="53">
        <f t="shared" si="26"/>
        <v>2.185792349726776E-2</v>
      </c>
      <c r="AB68" s="53">
        <f t="shared" si="27"/>
        <v>0.10928961748633879</v>
      </c>
      <c r="AC68" s="53">
        <f t="shared" si="28"/>
        <v>2.7322404371584699E-2</v>
      </c>
      <c r="AD68" s="53">
        <f t="shared" si="29"/>
        <v>5.4644808743169397E-2</v>
      </c>
      <c r="AE68" s="53">
        <f t="shared" si="30"/>
        <v>0.13114754098360656</v>
      </c>
      <c r="AF68" s="53">
        <f t="shared" si="31"/>
        <v>8.6598523566155591E-3</v>
      </c>
      <c r="AG68" s="53">
        <f>town_establishments[[#This Row],[share of state establishments]]/($AF$250-$AF$249)</f>
        <v>8.9600470035252639E-3</v>
      </c>
      <c r="AH68" s="53">
        <f>town_establishments[[#This Row],[share of state establishments (no residual)]]/(INDEX(regional_establishments[share of state establishments],MATCH(town_establishments[[#This Row],[Regional Planning Commission]],regional_establishments[Regional Planning Commission],0)))</f>
        <v>2.9251918158567775E-2</v>
      </c>
    </row>
    <row r="69" spans="1:34" x14ac:dyDescent="0.3">
      <c r="A69" s="75" t="s">
        <v>193</v>
      </c>
      <c r="B69" t="str">
        <f>VLOOKUP(town_establishments[[#This Row],[Municipality]],town_population[[Municipality]:[Regional Planning Commission]],2,FALSE)</f>
        <v>Chittenden County Regional Planning Commission</v>
      </c>
      <c r="C69">
        <v>12</v>
      </c>
      <c r="D69">
        <v>12</v>
      </c>
      <c r="E69">
        <v>4</v>
      </c>
      <c r="F69">
        <v>8</v>
      </c>
      <c r="G69">
        <v>6</v>
      </c>
      <c r="H69">
        <v>4</v>
      </c>
      <c r="I69">
        <v>38</v>
      </c>
      <c r="J69">
        <v>0</v>
      </c>
      <c r="K69">
        <v>7</v>
      </c>
      <c r="L69">
        <v>9</v>
      </c>
      <c r="M69">
        <v>13</v>
      </c>
      <c r="N69">
        <v>2</v>
      </c>
      <c r="O69">
        <v>4</v>
      </c>
      <c r="P69">
        <v>15</v>
      </c>
      <c r="Q69">
        <f t="shared" si="16"/>
        <v>134</v>
      </c>
      <c r="R69" s="53">
        <f t="shared" si="17"/>
        <v>8.9552238805970144E-2</v>
      </c>
      <c r="S69" s="53">
        <f t="shared" si="18"/>
        <v>8.9552238805970144E-2</v>
      </c>
      <c r="T69" s="53">
        <f t="shared" si="19"/>
        <v>2.9850746268656716E-2</v>
      </c>
      <c r="U69" s="53">
        <f t="shared" si="20"/>
        <v>5.9701492537313432E-2</v>
      </c>
      <c r="V69" s="53">
        <f t="shared" si="21"/>
        <v>4.4776119402985072E-2</v>
      </c>
      <c r="W69" s="53">
        <f t="shared" si="22"/>
        <v>2.9850746268656716E-2</v>
      </c>
      <c r="X69" s="53">
        <f t="shared" si="23"/>
        <v>0.28358208955223879</v>
      </c>
      <c r="Y69" s="53">
        <f t="shared" si="24"/>
        <v>0</v>
      </c>
      <c r="Z69" s="53">
        <f t="shared" si="25"/>
        <v>5.2238805970149252E-2</v>
      </c>
      <c r="AA69" s="53">
        <f t="shared" si="26"/>
        <v>6.7164179104477612E-2</v>
      </c>
      <c r="AB69" s="53">
        <f t="shared" si="27"/>
        <v>9.7014925373134331E-2</v>
      </c>
      <c r="AC69" s="53">
        <f t="shared" si="28"/>
        <v>1.4925373134328358E-2</v>
      </c>
      <c r="AD69" s="53">
        <f t="shared" si="29"/>
        <v>2.9850746268656716E-2</v>
      </c>
      <c r="AE69" s="53">
        <f t="shared" si="30"/>
        <v>0.11194029850746269</v>
      </c>
      <c r="AF69" s="53">
        <f t="shared" si="31"/>
        <v>6.3410940753359834E-3</v>
      </c>
      <c r="AG69" s="53">
        <f>town_establishments[[#This Row],[share of state establishments]]/($AF$250-$AF$249)</f>
        <v>6.5609087348217788E-3</v>
      </c>
      <c r="AH69" s="53">
        <f>town_establishments[[#This Row],[share of state establishments (no residual)]]/(INDEX(regional_establishments[share of state establishments],MATCH(town_establishments[[#This Row],[Regional Planning Commission]],regional_establishments[Regional Planning Commission],0)))</f>
        <v>2.1419437340153457E-2</v>
      </c>
    </row>
    <row r="70" spans="1:34" x14ac:dyDescent="0.3">
      <c r="A70" s="76" t="s">
        <v>219</v>
      </c>
      <c r="B70" t="str">
        <f>VLOOKUP(town_establishments[[#This Row],[Municipality]],town_population[[Municipality]:[Regional Planning Commission]],2,FALSE)</f>
        <v>Chittenden County Regional Planning Commission</v>
      </c>
      <c r="C70">
        <v>1</v>
      </c>
      <c r="D70">
        <v>1</v>
      </c>
      <c r="E70">
        <v>0</v>
      </c>
      <c r="F70">
        <v>0</v>
      </c>
      <c r="G70">
        <v>1</v>
      </c>
      <c r="H70">
        <v>0</v>
      </c>
      <c r="I70">
        <v>5</v>
      </c>
      <c r="J70">
        <v>0</v>
      </c>
      <c r="K70">
        <v>2</v>
      </c>
      <c r="L70">
        <v>0</v>
      </c>
      <c r="M70">
        <v>0</v>
      </c>
      <c r="N70">
        <v>1</v>
      </c>
      <c r="O70">
        <v>0</v>
      </c>
      <c r="P70">
        <v>2</v>
      </c>
      <c r="Q70">
        <f t="shared" si="16"/>
        <v>13</v>
      </c>
      <c r="R70" s="53">
        <f t="shared" si="17"/>
        <v>7.6923076923076927E-2</v>
      </c>
      <c r="S70" s="53">
        <f t="shared" si="18"/>
        <v>7.6923076923076927E-2</v>
      </c>
      <c r="T70" s="53">
        <f t="shared" si="19"/>
        <v>0</v>
      </c>
      <c r="U70" s="53">
        <f t="shared" si="20"/>
        <v>0</v>
      </c>
      <c r="V70" s="53">
        <f t="shared" si="21"/>
        <v>7.6923076923076927E-2</v>
      </c>
      <c r="W70" s="53">
        <f t="shared" si="22"/>
        <v>0</v>
      </c>
      <c r="X70" s="53">
        <f t="shared" si="23"/>
        <v>0.38461538461538464</v>
      </c>
      <c r="Y70" s="53">
        <f t="shared" si="24"/>
        <v>0</v>
      </c>
      <c r="Z70" s="53">
        <f t="shared" si="25"/>
        <v>0.15384615384615385</v>
      </c>
      <c r="AA70" s="53">
        <f t="shared" si="26"/>
        <v>0</v>
      </c>
      <c r="AB70" s="53">
        <f t="shared" si="27"/>
        <v>0</v>
      </c>
      <c r="AC70" s="53">
        <f t="shared" si="28"/>
        <v>7.6923076923076927E-2</v>
      </c>
      <c r="AD70" s="53">
        <f t="shared" si="29"/>
        <v>0</v>
      </c>
      <c r="AE70" s="53">
        <f t="shared" si="30"/>
        <v>0.15384615384615385</v>
      </c>
      <c r="AF70" s="53">
        <f t="shared" si="31"/>
        <v>6.1518076850274462E-4</v>
      </c>
      <c r="AG70" s="53">
        <f>town_establishments[[#This Row],[share of state establishments]]/($AF$250-$AF$249)</f>
        <v>6.3650607128867994E-4</v>
      </c>
      <c r="AH70" s="53">
        <f>town_establishments[[#This Row],[share of state establishments (no residual)]]/(INDEX(regional_establishments[share of state establishments],MATCH(town_establishments[[#This Row],[Regional Planning Commission]],regional_establishments[Regional Planning Commission],0)))</f>
        <v>2.0780051150895138E-3</v>
      </c>
    </row>
    <row r="71" spans="1:34" x14ac:dyDescent="0.3">
      <c r="A71" s="75" t="s">
        <v>209</v>
      </c>
      <c r="B71" t="str">
        <f>VLOOKUP(town_establishments[[#This Row],[Municipality]],town_population[[Municipality]:[Regional Planning Commission]],2,FALSE)</f>
        <v>Chittenden County Regional Planning Commission</v>
      </c>
      <c r="C71">
        <v>21</v>
      </c>
      <c r="D71">
        <v>50</v>
      </c>
      <c r="E71">
        <v>2</v>
      </c>
      <c r="F71">
        <v>7</v>
      </c>
      <c r="G71">
        <v>15</v>
      </c>
      <c r="H71">
        <v>11</v>
      </c>
      <c r="I71">
        <v>70</v>
      </c>
      <c r="J71">
        <v>3</v>
      </c>
      <c r="K71">
        <v>21</v>
      </c>
      <c r="L71">
        <v>12</v>
      </c>
      <c r="M71">
        <v>32</v>
      </c>
      <c r="N71">
        <v>7</v>
      </c>
      <c r="O71">
        <v>25</v>
      </c>
      <c r="P71">
        <v>44</v>
      </c>
      <c r="Q71">
        <f t="shared" si="16"/>
        <v>320</v>
      </c>
      <c r="R71" s="53">
        <f t="shared" si="17"/>
        <v>6.5625000000000003E-2</v>
      </c>
      <c r="S71" s="53">
        <f t="shared" si="18"/>
        <v>0.15625</v>
      </c>
      <c r="T71" s="53">
        <f t="shared" si="19"/>
        <v>6.2500000000000003E-3</v>
      </c>
      <c r="U71" s="53">
        <f t="shared" si="20"/>
        <v>2.1874999999999999E-2</v>
      </c>
      <c r="V71" s="53">
        <f t="shared" si="21"/>
        <v>4.6875E-2</v>
      </c>
      <c r="W71" s="53">
        <f t="shared" si="22"/>
        <v>3.4375000000000003E-2</v>
      </c>
      <c r="X71" s="53">
        <f t="shared" si="23"/>
        <v>0.21875</v>
      </c>
      <c r="Y71" s="53">
        <f t="shared" si="24"/>
        <v>9.3749999999999997E-3</v>
      </c>
      <c r="Z71" s="53">
        <f t="shared" si="25"/>
        <v>6.5625000000000003E-2</v>
      </c>
      <c r="AA71" s="53">
        <f t="shared" si="26"/>
        <v>3.7499999999999999E-2</v>
      </c>
      <c r="AB71" s="53">
        <f t="shared" si="27"/>
        <v>0.1</v>
      </c>
      <c r="AC71" s="53">
        <f t="shared" si="28"/>
        <v>2.1874999999999999E-2</v>
      </c>
      <c r="AD71" s="53">
        <f t="shared" si="29"/>
        <v>7.8125E-2</v>
      </c>
      <c r="AE71" s="53">
        <f t="shared" si="30"/>
        <v>0.13750000000000001</v>
      </c>
      <c r="AF71" s="53">
        <f t="shared" si="31"/>
        <v>1.5142911224682946E-2</v>
      </c>
      <c r="AG71" s="53">
        <f>town_establishments[[#This Row],[share of state establishments]]/($AF$250-$AF$249)</f>
        <v>1.5667841754798278E-2</v>
      </c>
      <c r="AH71" s="53">
        <f>town_establishments[[#This Row],[share of state establishments (no residual)]]/(INDEX(regional_establishments[share of state establishments],MATCH(town_establishments[[#This Row],[Regional Planning Commission]],regional_establishments[Regional Planning Commission],0)))</f>
        <v>5.1150895140664968E-2</v>
      </c>
    </row>
    <row r="72" spans="1:34" x14ac:dyDescent="0.3">
      <c r="A72" s="76" t="s">
        <v>214</v>
      </c>
      <c r="B72" t="str">
        <f>VLOOKUP(town_establishments[[#This Row],[Municipality]],town_population[[Municipality]:[Regional Planning Commission]],2,FALSE)</f>
        <v>Chittenden County Regional Planning Commission</v>
      </c>
      <c r="C72">
        <v>77</v>
      </c>
      <c r="D72">
        <v>162</v>
      </c>
      <c r="E72">
        <v>33</v>
      </c>
      <c r="F72">
        <v>40</v>
      </c>
      <c r="G72">
        <v>70</v>
      </c>
      <c r="H72">
        <v>64</v>
      </c>
      <c r="I72">
        <v>240</v>
      </c>
      <c r="J72">
        <v>13</v>
      </c>
      <c r="K72">
        <v>89</v>
      </c>
      <c r="L72">
        <v>26</v>
      </c>
      <c r="M72">
        <v>137</v>
      </c>
      <c r="N72">
        <v>24</v>
      </c>
      <c r="O72">
        <v>79</v>
      </c>
      <c r="P72">
        <v>116</v>
      </c>
      <c r="Q72">
        <f t="shared" si="16"/>
        <v>1170</v>
      </c>
      <c r="R72" s="53">
        <f t="shared" si="17"/>
        <v>6.5811965811965814E-2</v>
      </c>
      <c r="S72" s="53">
        <f t="shared" si="18"/>
        <v>0.13846153846153847</v>
      </c>
      <c r="T72" s="53">
        <f t="shared" si="19"/>
        <v>2.8205128205128206E-2</v>
      </c>
      <c r="U72" s="53">
        <f t="shared" si="20"/>
        <v>3.4188034188034191E-2</v>
      </c>
      <c r="V72" s="53">
        <f t="shared" si="21"/>
        <v>5.9829059829059832E-2</v>
      </c>
      <c r="W72" s="53">
        <f t="shared" si="22"/>
        <v>5.4700854700854701E-2</v>
      </c>
      <c r="X72" s="53">
        <f t="shared" si="23"/>
        <v>0.20512820512820512</v>
      </c>
      <c r="Y72" s="53">
        <f t="shared" si="24"/>
        <v>1.1111111111111112E-2</v>
      </c>
      <c r="Z72" s="53">
        <f t="shared" si="25"/>
        <v>7.6068376068376062E-2</v>
      </c>
      <c r="AA72" s="53">
        <f t="shared" si="26"/>
        <v>2.2222222222222223E-2</v>
      </c>
      <c r="AB72" s="53">
        <f t="shared" si="27"/>
        <v>0.11709401709401709</v>
      </c>
      <c r="AC72" s="53">
        <f t="shared" si="28"/>
        <v>2.0512820512820513E-2</v>
      </c>
      <c r="AD72" s="53">
        <f t="shared" si="29"/>
        <v>6.7521367521367517E-2</v>
      </c>
      <c r="AE72" s="53">
        <f t="shared" si="30"/>
        <v>9.914529914529914E-2</v>
      </c>
      <c r="AF72" s="53">
        <f t="shared" si="31"/>
        <v>5.536626916524702E-2</v>
      </c>
      <c r="AG72" s="53">
        <f>town_establishments[[#This Row],[share of state establishments]]/($AF$250-$AF$249)</f>
        <v>5.7285546415981201E-2</v>
      </c>
      <c r="AH72" s="53">
        <f>town_establishments[[#This Row],[share of state establishments (no residual)]]/(INDEX(regional_establishments[share of state establishments],MATCH(town_establishments[[#This Row],[Regional Planning Commission]],regional_establishments[Regional Planning Commission],0)))</f>
        <v>0.18702046035805628</v>
      </c>
    </row>
    <row r="73" spans="1:34" x14ac:dyDescent="0.3">
      <c r="A73" s="75" t="s">
        <v>238</v>
      </c>
      <c r="B73" t="str">
        <f>VLOOKUP(town_establishments[[#This Row],[Municipality]],town_population[[Municipality]:[Regional Planning Commission]],2,FALSE)</f>
        <v>Chittenden County Regional Planning Commission</v>
      </c>
      <c r="C73">
        <v>6</v>
      </c>
      <c r="D73">
        <v>2</v>
      </c>
      <c r="E73">
        <v>4</v>
      </c>
      <c r="F73">
        <v>0</v>
      </c>
      <c r="G73">
        <v>1</v>
      </c>
      <c r="H73">
        <v>0</v>
      </c>
      <c r="I73">
        <v>19</v>
      </c>
      <c r="J73">
        <v>0</v>
      </c>
      <c r="K73">
        <v>8</v>
      </c>
      <c r="L73">
        <v>4</v>
      </c>
      <c r="M73">
        <v>3</v>
      </c>
      <c r="N73">
        <v>1</v>
      </c>
      <c r="O73">
        <v>0</v>
      </c>
      <c r="P73">
        <v>4</v>
      </c>
      <c r="Q73">
        <f t="shared" si="16"/>
        <v>52</v>
      </c>
      <c r="R73" s="53">
        <f t="shared" si="17"/>
        <v>0.11538461538461539</v>
      </c>
      <c r="S73" s="53">
        <f t="shared" si="18"/>
        <v>3.8461538461538464E-2</v>
      </c>
      <c r="T73" s="53">
        <f t="shared" si="19"/>
        <v>7.6923076923076927E-2</v>
      </c>
      <c r="U73" s="53">
        <f t="shared" si="20"/>
        <v>0</v>
      </c>
      <c r="V73" s="53">
        <f t="shared" si="21"/>
        <v>1.9230769230769232E-2</v>
      </c>
      <c r="W73" s="53">
        <f t="shared" si="22"/>
        <v>0</v>
      </c>
      <c r="X73" s="53">
        <f t="shared" si="23"/>
        <v>0.36538461538461536</v>
      </c>
      <c r="Y73" s="53">
        <f t="shared" si="24"/>
        <v>0</v>
      </c>
      <c r="Z73" s="53">
        <f t="shared" si="25"/>
        <v>0.15384615384615385</v>
      </c>
      <c r="AA73" s="53">
        <f t="shared" si="26"/>
        <v>7.6923076923076927E-2</v>
      </c>
      <c r="AB73" s="53">
        <f t="shared" si="27"/>
        <v>5.7692307692307696E-2</v>
      </c>
      <c r="AC73" s="53">
        <f t="shared" si="28"/>
        <v>1.9230769230769232E-2</v>
      </c>
      <c r="AD73" s="53">
        <f t="shared" si="29"/>
        <v>0</v>
      </c>
      <c r="AE73" s="53">
        <f t="shared" si="30"/>
        <v>7.6923076923076927E-2</v>
      </c>
      <c r="AF73" s="53">
        <f t="shared" si="31"/>
        <v>2.4607230740109785E-3</v>
      </c>
      <c r="AG73" s="53">
        <f>town_establishments[[#This Row],[share of state establishments]]/($AF$250-$AF$249)</f>
        <v>2.5460242851547197E-3</v>
      </c>
      <c r="AH73" s="53">
        <f>town_establishments[[#This Row],[share of state establishments (no residual)]]/(INDEX(regional_establishments[share of state establishments],MATCH(town_establishments[[#This Row],[Regional Planning Commission]],regional_establishments[Regional Planning Commission],0)))</f>
        <v>8.3120204603580553E-3</v>
      </c>
    </row>
    <row r="74" spans="1:34" x14ac:dyDescent="0.3">
      <c r="A74" s="76" t="s">
        <v>262</v>
      </c>
      <c r="B74" t="str">
        <f>VLOOKUP(town_establishments[[#This Row],[Municipality]],town_population[[Municipality]:[Regional Planning Commission]],2,FALSE)</f>
        <v>Chittenden County Regional Planning Commission</v>
      </c>
      <c r="C74">
        <v>6</v>
      </c>
      <c r="D74">
        <v>4</v>
      </c>
      <c r="E74">
        <v>3</v>
      </c>
      <c r="F74">
        <v>0</v>
      </c>
      <c r="G74">
        <v>1</v>
      </c>
      <c r="H74">
        <v>0</v>
      </c>
      <c r="I74">
        <v>17</v>
      </c>
      <c r="J74">
        <v>0</v>
      </c>
      <c r="K74">
        <v>5</v>
      </c>
      <c r="L74">
        <v>4</v>
      </c>
      <c r="M74">
        <v>0</v>
      </c>
      <c r="N74">
        <v>0</v>
      </c>
      <c r="O74">
        <v>0</v>
      </c>
      <c r="P74">
        <v>1</v>
      </c>
      <c r="Q74">
        <f t="shared" si="16"/>
        <v>41</v>
      </c>
      <c r="R74" s="53">
        <f t="shared" si="17"/>
        <v>0.14634146341463414</v>
      </c>
      <c r="S74" s="53">
        <f t="shared" si="18"/>
        <v>9.7560975609756101E-2</v>
      </c>
      <c r="T74" s="53">
        <f t="shared" si="19"/>
        <v>7.3170731707317069E-2</v>
      </c>
      <c r="U74" s="53">
        <f t="shared" si="20"/>
        <v>0</v>
      </c>
      <c r="V74" s="53">
        <f t="shared" si="21"/>
        <v>2.4390243902439025E-2</v>
      </c>
      <c r="W74" s="53">
        <f t="shared" si="22"/>
        <v>0</v>
      </c>
      <c r="X74" s="53">
        <f t="shared" si="23"/>
        <v>0.41463414634146339</v>
      </c>
      <c r="Y74" s="53">
        <f t="shared" si="24"/>
        <v>0</v>
      </c>
      <c r="Z74" s="53">
        <f t="shared" si="25"/>
        <v>0.12195121951219512</v>
      </c>
      <c r="AA74" s="53">
        <f t="shared" si="26"/>
        <v>9.7560975609756101E-2</v>
      </c>
      <c r="AB74" s="53">
        <f t="shared" si="27"/>
        <v>0</v>
      </c>
      <c r="AC74" s="53">
        <f t="shared" si="28"/>
        <v>0</v>
      </c>
      <c r="AD74" s="53">
        <f t="shared" si="29"/>
        <v>0</v>
      </c>
      <c r="AE74" s="53">
        <f t="shared" si="30"/>
        <v>2.4390243902439025E-2</v>
      </c>
      <c r="AF74" s="53">
        <f t="shared" si="31"/>
        <v>1.9401855006625024E-3</v>
      </c>
      <c r="AG74" s="53">
        <f>town_establishments[[#This Row],[share of state establishments]]/($AF$250-$AF$249)</f>
        <v>2.0074422248335293E-3</v>
      </c>
      <c r="AH74" s="53">
        <f>town_establishments[[#This Row],[share of state establishments (no residual)]]/(INDEX(regional_establishments[share of state establishments],MATCH(town_establishments[[#This Row],[Regional Planning Commission]],regional_establishments[Regional Planning Commission],0)))</f>
        <v>6.5537084398976991E-3</v>
      </c>
    </row>
    <row r="75" spans="1:34" x14ac:dyDescent="0.3">
      <c r="A75" s="75" t="s">
        <v>271</v>
      </c>
      <c r="B75" t="str">
        <f>VLOOKUP(town_establishments[[#This Row],[Municipality]],town_population[[Municipality]:[Regional Planning Commission]],2,FALSE)</f>
        <v>Chittenden County Regional Planning Commission</v>
      </c>
      <c r="C75">
        <v>82</v>
      </c>
      <c r="D75">
        <v>98</v>
      </c>
      <c r="E75">
        <v>37</v>
      </c>
      <c r="F75">
        <v>21</v>
      </c>
      <c r="G75">
        <v>40</v>
      </c>
      <c r="H75">
        <v>18</v>
      </c>
      <c r="I75">
        <v>159</v>
      </c>
      <c r="J75">
        <v>7</v>
      </c>
      <c r="K75">
        <v>78</v>
      </c>
      <c r="L75">
        <v>15</v>
      </c>
      <c r="M75">
        <v>55</v>
      </c>
      <c r="N75">
        <v>19</v>
      </c>
      <c r="O75">
        <v>38</v>
      </c>
      <c r="P75">
        <v>59</v>
      </c>
      <c r="Q75">
        <f t="shared" si="16"/>
        <v>726</v>
      </c>
      <c r="R75" s="53">
        <f t="shared" si="17"/>
        <v>0.11294765840220386</v>
      </c>
      <c r="S75" s="53">
        <f t="shared" si="18"/>
        <v>0.13498622589531681</v>
      </c>
      <c r="T75" s="53">
        <f t="shared" si="19"/>
        <v>5.0964187327823693E-2</v>
      </c>
      <c r="U75" s="53">
        <f t="shared" si="20"/>
        <v>2.8925619834710745E-2</v>
      </c>
      <c r="V75" s="53">
        <f t="shared" si="21"/>
        <v>5.5096418732782371E-2</v>
      </c>
      <c r="W75" s="53">
        <f t="shared" si="22"/>
        <v>2.4793388429752067E-2</v>
      </c>
      <c r="X75" s="53">
        <f t="shared" si="23"/>
        <v>0.21900826446280991</v>
      </c>
      <c r="Y75" s="53">
        <f t="shared" si="24"/>
        <v>9.6418732782369149E-3</v>
      </c>
      <c r="Z75" s="53">
        <f t="shared" si="25"/>
        <v>0.10743801652892562</v>
      </c>
      <c r="AA75" s="53">
        <f t="shared" si="26"/>
        <v>2.0661157024793389E-2</v>
      </c>
      <c r="AB75" s="53">
        <f t="shared" si="27"/>
        <v>7.575757575757576E-2</v>
      </c>
      <c r="AC75" s="53">
        <f t="shared" si="28"/>
        <v>2.6170798898071626E-2</v>
      </c>
      <c r="AD75" s="53">
        <f t="shared" si="29"/>
        <v>5.2341597796143252E-2</v>
      </c>
      <c r="AE75" s="53">
        <f t="shared" si="30"/>
        <v>8.1267217630853997E-2</v>
      </c>
      <c r="AF75" s="53">
        <f t="shared" si="31"/>
        <v>3.4355479840999431E-2</v>
      </c>
      <c r="AG75" s="53">
        <f>town_establishments[[#This Row],[share of state establishments]]/($AF$250-$AF$249)</f>
        <v>3.5546415981198592E-2</v>
      </c>
      <c r="AH75" s="53">
        <f>town_establishments[[#This Row],[share of state establishments (no residual)]]/(INDEX(regional_establishments[share of state establishments],MATCH(town_establishments[[#This Row],[Regional Planning Commission]],regional_establishments[Regional Planning Commission],0)))</f>
        <v>0.11604859335038364</v>
      </c>
    </row>
    <row r="76" spans="1:34" x14ac:dyDescent="0.3">
      <c r="A76" s="76" t="s">
        <v>276</v>
      </c>
      <c r="B76" t="str">
        <f>VLOOKUP(town_establishments[[#This Row],[Municipality]],town_population[[Municipality]:[Regional Planning Commission]],2,FALSE)</f>
        <v>Chittenden County Regional Planning Commission</v>
      </c>
      <c r="C76">
        <v>8</v>
      </c>
      <c r="D76">
        <v>22</v>
      </c>
      <c r="E76">
        <v>4</v>
      </c>
      <c r="F76">
        <v>5</v>
      </c>
      <c r="G76">
        <v>8</v>
      </c>
      <c r="H76">
        <v>8</v>
      </c>
      <c r="I76">
        <v>56</v>
      </c>
      <c r="J76">
        <v>1</v>
      </c>
      <c r="K76">
        <v>21</v>
      </c>
      <c r="L76">
        <v>5</v>
      </c>
      <c r="M76">
        <v>16</v>
      </c>
      <c r="N76">
        <v>4</v>
      </c>
      <c r="O76">
        <v>21</v>
      </c>
      <c r="P76">
        <v>19</v>
      </c>
      <c r="Q76">
        <f t="shared" si="16"/>
        <v>198</v>
      </c>
      <c r="R76" s="53">
        <f t="shared" si="17"/>
        <v>4.0404040404040407E-2</v>
      </c>
      <c r="S76" s="53">
        <f t="shared" si="18"/>
        <v>0.1111111111111111</v>
      </c>
      <c r="T76" s="53">
        <f t="shared" si="19"/>
        <v>2.0202020202020204E-2</v>
      </c>
      <c r="U76" s="53">
        <f t="shared" si="20"/>
        <v>2.5252525252525252E-2</v>
      </c>
      <c r="V76" s="53">
        <f t="shared" si="21"/>
        <v>4.0404040404040407E-2</v>
      </c>
      <c r="W76" s="53">
        <f t="shared" si="22"/>
        <v>4.0404040404040407E-2</v>
      </c>
      <c r="X76" s="53">
        <f t="shared" si="23"/>
        <v>0.28282828282828282</v>
      </c>
      <c r="Y76" s="53">
        <f t="shared" si="24"/>
        <v>5.0505050505050509E-3</v>
      </c>
      <c r="Z76" s="53">
        <f t="shared" si="25"/>
        <v>0.10606060606060606</v>
      </c>
      <c r="AA76" s="53">
        <f t="shared" si="26"/>
        <v>2.5252525252525252E-2</v>
      </c>
      <c r="AB76" s="53">
        <f t="shared" si="27"/>
        <v>8.0808080808080815E-2</v>
      </c>
      <c r="AC76" s="53">
        <f t="shared" si="28"/>
        <v>2.0202020202020204E-2</v>
      </c>
      <c r="AD76" s="53">
        <f t="shared" si="29"/>
        <v>0.10606060606060606</v>
      </c>
      <c r="AE76" s="53">
        <f t="shared" si="30"/>
        <v>9.5959595959595953E-2</v>
      </c>
      <c r="AF76" s="53">
        <f t="shared" si="31"/>
        <v>9.3696763202725727E-3</v>
      </c>
      <c r="AG76" s="53">
        <f>town_establishments[[#This Row],[share of state establishments]]/($AF$250-$AF$249)</f>
        <v>9.694477085781434E-3</v>
      </c>
      <c r="AH76" s="53">
        <f>town_establishments[[#This Row],[share of state establishments (no residual)]]/(INDEX(regional_establishments[share of state establishments],MATCH(town_establishments[[#This Row],[Regional Planning Commission]],regional_establishments[Regional Planning Commission],0)))</f>
        <v>3.1649616368286448E-2</v>
      </c>
    </row>
    <row r="77" spans="1:34" x14ac:dyDescent="0.3">
      <c r="A77" s="75" t="s">
        <v>41</v>
      </c>
      <c r="B77" t="str">
        <f>VLOOKUP(town_establishments[[#This Row],[Municipality]],town_population[[Municipality]:[Regional Planning Commission]],2,FALSE)</f>
        <v>Lamoille County Planning Commission</v>
      </c>
      <c r="C77">
        <v>0</v>
      </c>
      <c r="D77">
        <v>0</v>
      </c>
      <c r="E77">
        <v>1</v>
      </c>
      <c r="F77">
        <v>0</v>
      </c>
      <c r="G77">
        <v>0</v>
      </c>
      <c r="H77">
        <v>0</v>
      </c>
      <c r="I77">
        <v>2</v>
      </c>
      <c r="J77">
        <v>0</v>
      </c>
      <c r="K77">
        <v>0</v>
      </c>
      <c r="L77">
        <v>0</v>
      </c>
      <c r="M77">
        <v>0</v>
      </c>
      <c r="N77">
        <v>0</v>
      </c>
      <c r="O77">
        <v>0</v>
      </c>
      <c r="P77">
        <v>1</v>
      </c>
      <c r="Q77">
        <f t="shared" si="16"/>
        <v>4</v>
      </c>
      <c r="R77" s="53">
        <f t="shared" si="17"/>
        <v>0</v>
      </c>
      <c r="S77" s="53">
        <f t="shared" si="18"/>
        <v>0</v>
      </c>
      <c r="T77" s="53">
        <f t="shared" si="19"/>
        <v>0.25</v>
      </c>
      <c r="U77" s="53">
        <f t="shared" si="20"/>
        <v>0</v>
      </c>
      <c r="V77" s="53">
        <f t="shared" si="21"/>
        <v>0</v>
      </c>
      <c r="W77" s="53">
        <f t="shared" si="22"/>
        <v>0</v>
      </c>
      <c r="X77" s="53">
        <f t="shared" si="23"/>
        <v>0.5</v>
      </c>
      <c r="Y77" s="53">
        <f t="shared" si="24"/>
        <v>0</v>
      </c>
      <c r="Z77" s="53">
        <f t="shared" si="25"/>
        <v>0</v>
      </c>
      <c r="AA77" s="53">
        <f t="shared" si="26"/>
        <v>0</v>
      </c>
      <c r="AB77" s="53">
        <f t="shared" si="27"/>
        <v>0</v>
      </c>
      <c r="AC77" s="53">
        <f t="shared" si="28"/>
        <v>0</v>
      </c>
      <c r="AD77" s="53">
        <f t="shared" si="29"/>
        <v>0</v>
      </c>
      <c r="AE77" s="53">
        <f t="shared" si="30"/>
        <v>0.25</v>
      </c>
      <c r="AF77" s="53">
        <f t="shared" si="31"/>
        <v>1.8928639030853681E-4</v>
      </c>
      <c r="AG77" s="53">
        <f>town_establishments[[#This Row],[share of state establishments]]/($AF$250-$AF$249)</f>
        <v>1.9584802193497845E-4</v>
      </c>
      <c r="AH77" s="53">
        <f>town_establishments[[#This Row],[share of state establishments (no residual)]]/(INDEX(regional_establishments[share of state establishments],MATCH(town_establishments[[#This Row],[Regional Planning Commission]],regional_establishments[Regional Planning Commission],0)))</f>
        <v>4.1623309053069714E-3</v>
      </c>
    </row>
    <row r="78" spans="1:34" x14ac:dyDescent="0.3">
      <c r="A78" s="76" t="s">
        <v>66</v>
      </c>
      <c r="B78" t="str">
        <f>VLOOKUP(town_establishments[[#This Row],[Municipality]],town_population[[Municipality]:[Regional Planning Commission]],2,FALSE)</f>
        <v>Lamoille County Planning Commission</v>
      </c>
      <c r="C78">
        <v>10</v>
      </c>
      <c r="D78">
        <v>15</v>
      </c>
      <c r="E78">
        <v>5</v>
      </c>
      <c r="F78">
        <v>3</v>
      </c>
      <c r="G78">
        <v>8</v>
      </c>
      <c r="H78">
        <v>4</v>
      </c>
      <c r="I78">
        <v>21</v>
      </c>
      <c r="J78">
        <v>0</v>
      </c>
      <c r="K78">
        <v>14</v>
      </c>
      <c r="L78">
        <v>3</v>
      </c>
      <c r="M78">
        <v>8</v>
      </c>
      <c r="N78">
        <v>7</v>
      </c>
      <c r="O78">
        <v>15</v>
      </c>
      <c r="P78">
        <v>17</v>
      </c>
      <c r="Q78">
        <f t="shared" si="16"/>
        <v>130</v>
      </c>
      <c r="R78" s="53">
        <f t="shared" si="17"/>
        <v>7.6923076923076927E-2</v>
      </c>
      <c r="S78" s="53">
        <f t="shared" si="18"/>
        <v>0.11538461538461539</v>
      </c>
      <c r="T78" s="53">
        <f t="shared" si="19"/>
        <v>3.8461538461538464E-2</v>
      </c>
      <c r="U78" s="53">
        <f t="shared" si="20"/>
        <v>2.3076923076923078E-2</v>
      </c>
      <c r="V78" s="53">
        <f t="shared" si="21"/>
        <v>6.1538461538461542E-2</v>
      </c>
      <c r="W78" s="53">
        <f t="shared" si="22"/>
        <v>3.0769230769230771E-2</v>
      </c>
      <c r="X78" s="53">
        <f t="shared" si="23"/>
        <v>0.16153846153846155</v>
      </c>
      <c r="Y78" s="53">
        <f t="shared" si="24"/>
        <v>0</v>
      </c>
      <c r="Z78" s="53">
        <f t="shared" si="25"/>
        <v>0.1076923076923077</v>
      </c>
      <c r="AA78" s="53">
        <f t="shared" si="26"/>
        <v>2.3076923076923078E-2</v>
      </c>
      <c r="AB78" s="53">
        <f t="shared" si="27"/>
        <v>6.1538461538461542E-2</v>
      </c>
      <c r="AC78" s="53">
        <f t="shared" si="28"/>
        <v>5.3846153846153849E-2</v>
      </c>
      <c r="AD78" s="53">
        <f t="shared" si="29"/>
        <v>0.11538461538461539</v>
      </c>
      <c r="AE78" s="53">
        <f t="shared" si="30"/>
        <v>0.13076923076923078</v>
      </c>
      <c r="AF78" s="53">
        <f t="shared" si="31"/>
        <v>6.1518076850274467E-3</v>
      </c>
      <c r="AG78" s="53">
        <f>town_establishments[[#This Row],[share of state establishments]]/($AF$250-$AF$249)</f>
        <v>6.3650607128868004E-3</v>
      </c>
      <c r="AH78" s="53">
        <f>town_establishments[[#This Row],[share of state establishments (no residual)]]/(INDEX(regional_establishments[share of state establishments],MATCH(town_establishments[[#This Row],[Regional Planning Commission]],regional_establishments[Regional Planning Commission],0)))</f>
        <v>0.13527575442247661</v>
      </c>
    </row>
    <row r="79" spans="1:34" x14ac:dyDescent="0.3">
      <c r="A79" s="75" t="s">
        <v>91</v>
      </c>
      <c r="B79" t="str">
        <f>VLOOKUP(town_establishments[[#This Row],[Municipality]],town_population[[Municipality]:[Regional Planning Commission]],2,FALSE)</f>
        <v>Lamoille County Planning Commission</v>
      </c>
      <c r="C79">
        <v>0</v>
      </c>
      <c r="D79">
        <v>2</v>
      </c>
      <c r="E79">
        <v>2</v>
      </c>
      <c r="F79">
        <v>0</v>
      </c>
      <c r="G79">
        <v>0</v>
      </c>
      <c r="H79">
        <v>0</v>
      </c>
      <c r="I79">
        <v>1</v>
      </c>
      <c r="J79">
        <v>0</v>
      </c>
      <c r="K79">
        <v>2</v>
      </c>
      <c r="L79">
        <v>1</v>
      </c>
      <c r="M79">
        <v>1</v>
      </c>
      <c r="N79">
        <v>0</v>
      </c>
      <c r="O79">
        <v>1</v>
      </c>
      <c r="P79">
        <v>0</v>
      </c>
      <c r="Q79">
        <f t="shared" si="16"/>
        <v>10</v>
      </c>
      <c r="R79" s="53">
        <f t="shared" si="17"/>
        <v>0</v>
      </c>
      <c r="S79" s="53">
        <f t="shared" si="18"/>
        <v>0.2</v>
      </c>
      <c r="T79" s="53">
        <f t="shared" si="19"/>
        <v>0.2</v>
      </c>
      <c r="U79" s="53">
        <f t="shared" si="20"/>
        <v>0</v>
      </c>
      <c r="V79" s="53">
        <f t="shared" si="21"/>
        <v>0</v>
      </c>
      <c r="W79" s="53">
        <f t="shared" si="22"/>
        <v>0</v>
      </c>
      <c r="X79" s="53">
        <f t="shared" si="23"/>
        <v>0.1</v>
      </c>
      <c r="Y79" s="53">
        <f t="shared" si="24"/>
        <v>0</v>
      </c>
      <c r="Z79" s="53">
        <f t="shared" si="25"/>
        <v>0.2</v>
      </c>
      <c r="AA79" s="53">
        <f t="shared" si="26"/>
        <v>0.1</v>
      </c>
      <c r="AB79" s="53">
        <f t="shared" si="27"/>
        <v>0.1</v>
      </c>
      <c r="AC79" s="53">
        <f t="shared" si="28"/>
        <v>0</v>
      </c>
      <c r="AD79" s="53">
        <f t="shared" si="29"/>
        <v>0.1</v>
      </c>
      <c r="AE79" s="53">
        <f t="shared" si="30"/>
        <v>0</v>
      </c>
      <c r="AF79" s="53">
        <f t="shared" si="31"/>
        <v>4.7321597577134206E-4</v>
      </c>
      <c r="AG79" s="53">
        <f>town_establishments[[#This Row],[share of state establishments]]/($AF$250-$AF$249)</f>
        <v>4.8962005483744618E-4</v>
      </c>
      <c r="AH79" s="53">
        <f>town_establishments[[#This Row],[share of state establishments (no residual)]]/(INDEX(regional_establishments[share of state establishments],MATCH(town_establishments[[#This Row],[Regional Planning Commission]],regional_establishments[Regional Planning Commission],0)))</f>
        <v>1.040582726326743E-2</v>
      </c>
    </row>
    <row r="80" spans="1:34" x14ac:dyDescent="0.3">
      <c r="A80" s="76" t="s">
        <v>92</v>
      </c>
      <c r="B80" t="str">
        <f>VLOOKUP(town_establishments[[#This Row],[Municipality]],town_population[[Municipality]:[Regional Planning Commission]],2,FALSE)</f>
        <v>Lamoille County Planning Commission</v>
      </c>
      <c r="C80">
        <v>0</v>
      </c>
      <c r="D80">
        <v>1</v>
      </c>
      <c r="E80">
        <v>0</v>
      </c>
      <c r="F80">
        <v>0</v>
      </c>
      <c r="G80">
        <v>0</v>
      </c>
      <c r="H80">
        <v>0</v>
      </c>
      <c r="I80">
        <v>4</v>
      </c>
      <c r="J80">
        <v>0</v>
      </c>
      <c r="K80">
        <v>3</v>
      </c>
      <c r="L80">
        <v>0</v>
      </c>
      <c r="M80">
        <v>1</v>
      </c>
      <c r="N80">
        <v>1</v>
      </c>
      <c r="O80">
        <v>2</v>
      </c>
      <c r="P80">
        <v>0</v>
      </c>
      <c r="Q80">
        <f t="shared" si="16"/>
        <v>12</v>
      </c>
      <c r="R80" s="53">
        <f t="shared" si="17"/>
        <v>0</v>
      </c>
      <c r="S80" s="53">
        <f t="shared" si="18"/>
        <v>8.3333333333333329E-2</v>
      </c>
      <c r="T80" s="53">
        <f t="shared" si="19"/>
        <v>0</v>
      </c>
      <c r="U80" s="53">
        <f t="shared" si="20"/>
        <v>0</v>
      </c>
      <c r="V80" s="53">
        <f t="shared" si="21"/>
        <v>0</v>
      </c>
      <c r="W80" s="53">
        <f t="shared" si="22"/>
        <v>0</v>
      </c>
      <c r="X80" s="53">
        <f t="shared" si="23"/>
        <v>0.33333333333333331</v>
      </c>
      <c r="Y80" s="53">
        <f t="shared" si="24"/>
        <v>0</v>
      </c>
      <c r="Z80" s="53">
        <f t="shared" si="25"/>
        <v>0.25</v>
      </c>
      <c r="AA80" s="53">
        <f t="shared" si="26"/>
        <v>0</v>
      </c>
      <c r="AB80" s="53">
        <f t="shared" si="27"/>
        <v>8.3333333333333329E-2</v>
      </c>
      <c r="AC80" s="53">
        <f t="shared" si="28"/>
        <v>8.3333333333333329E-2</v>
      </c>
      <c r="AD80" s="53">
        <f t="shared" si="29"/>
        <v>0.16666666666666666</v>
      </c>
      <c r="AE80" s="53">
        <f t="shared" si="30"/>
        <v>0</v>
      </c>
      <c r="AF80" s="53">
        <f t="shared" si="31"/>
        <v>5.6785917092561046E-4</v>
      </c>
      <c r="AG80" s="53">
        <f>town_establishments[[#This Row],[share of state establishments]]/($AF$250-$AF$249)</f>
        <v>5.8754406580493535E-4</v>
      </c>
      <c r="AH80" s="53">
        <f>town_establishments[[#This Row],[share of state establishments (no residual)]]/(INDEX(regional_establishments[share of state establishments],MATCH(town_establishments[[#This Row],[Regional Planning Commission]],regional_establishments[Regional Planning Commission],0)))</f>
        <v>1.2486992715920915E-2</v>
      </c>
    </row>
    <row r="81" spans="1:34" x14ac:dyDescent="0.3">
      <c r="A81" s="75" t="s">
        <v>127</v>
      </c>
      <c r="B81" t="str">
        <f>VLOOKUP(town_establishments[[#This Row],[Municipality]],town_population[[Municipality]:[Regional Planning Commission]],2,FALSE)</f>
        <v>Lamoille County Planning Commission</v>
      </c>
      <c r="C81">
        <v>3</v>
      </c>
      <c r="D81">
        <v>2</v>
      </c>
      <c r="E81">
        <v>4</v>
      </c>
      <c r="F81">
        <v>1</v>
      </c>
      <c r="G81">
        <v>0</v>
      </c>
      <c r="H81">
        <v>0</v>
      </c>
      <c r="I81">
        <v>13</v>
      </c>
      <c r="J81">
        <v>0</v>
      </c>
      <c r="K81">
        <v>15</v>
      </c>
      <c r="L81">
        <v>2</v>
      </c>
      <c r="M81">
        <v>6</v>
      </c>
      <c r="N81">
        <v>3</v>
      </c>
      <c r="O81">
        <v>2</v>
      </c>
      <c r="P81">
        <v>9</v>
      </c>
      <c r="Q81">
        <f t="shared" si="16"/>
        <v>60</v>
      </c>
      <c r="R81" s="53">
        <f t="shared" si="17"/>
        <v>0.05</v>
      </c>
      <c r="S81" s="53">
        <f t="shared" si="18"/>
        <v>3.3333333333333333E-2</v>
      </c>
      <c r="T81" s="53">
        <f t="shared" si="19"/>
        <v>6.6666666666666666E-2</v>
      </c>
      <c r="U81" s="53">
        <f t="shared" si="20"/>
        <v>1.6666666666666666E-2</v>
      </c>
      <c r="V81" s="53">
        <f t="shared" si="21"/>
        <v>0</v>
      </c>
      <c r="W81" s="53">
        <f t="shared" si="22"/>
        <v>0</v>
      </c>
      <c r="X81" s="53">
        <f t="shared" si="23"/>
        <v>0.21666666666666667</v>
      </c>
      <c r="Y81" s="53">
        <f t="shared" si="24"/>
        <v>0</v>
      </c>
      <c r="Z81" s="53">
        <f t="shared" si="25"/>
        <v>0.25</v>
      </c>
      <c r="AA81" s="53">
        <f t="shared" si="26"/>
        <v>3.3333333333333333E-2</v>
      </c>
      <c r="AB81" s="53">
        <f t="shared" si="27"/>
        <v>0.1</v>
      </c>
      <c r="AC81" s="53">
        <f t="shared" si="28"/>
        <v>0.05</v>
      </c>
      <c r="AD81" s="53">
        <f t="shared" si="29"/>
        <v>3.3333333333333333E-2</v>
      </c>
      <c r="AE81" s="53">
        <f t="shared" si="30"/>
        <v>0.15</v>
      </c>
      <c r="AF81" s="53">
        <f t="shared" si="31"/>
        <v>2.8392958546280523E-3</v>
      </c>
      <c r="AG81" s="53">
        <f>town_establishments[[#This Row],[share of state establishments]]/($AF$250-$AF$249)</f>
        <v>2.9377203290246769E-3</v>
      </c>
      <c r="AH81" s="53">
        <f>town_establishments[[#This Row],[share of state establishments (no residual)]]/(INDEX(regional_establishments[share of state establishments],MATCH(town_establishments[[#This Row],[Regional Planning Commission]],regional_establishments[Regional Planning Commission],0)))</f>
        <v>6.2434963579604576E-2</v>
      </c>
    </row>
    <row r="82" spans="1:34" x14ac:dyDescent="0.3">
      <c r="A82" s="76" t="s">
        <v>134</v>
      </c>
      <c r="B82" t="str">
        <f>VLOOKUP(town_establishments[[#This Row],[Municipality]],town_population[[Municipality]:[Regional Planning Commission]],2,FALSE)</f>
        <v>Lamoille County Planning Commission</v>
      </c>
      <c r="C82">
        <v>7</v>
      </c>
      <c r="D82">
        <v>12</v>
      </c>
      <c r="E82">
        <v>4</v>
      </c>
      <c r="F82">
        <v>1</v>
      </c>
      <c r="G82">
        <v>4</v>
      </c>
      <c r="H82">
        <v>1</v>
      </c>
      <c r="I82">
        <v>10</v>
      </c>
      <c r="J82">
        <v>0</v>
      </c>
      <c r="K82">
        <v>5</v>
      </c>
      <c r="L82">
        <v>3</v>
      </c>
      <c r="M82">
        <v>2</v>
      </c>
      <c r="N82">
        <v>0</v>
      </c>
      <c r="O82">
        <v>9</v>
      </c>
      <c r="P82">
        <v>3</v>
      </c>
      <c r="Q82">
        <f t="shared" si="16"/>
        <v>61</v>
      </c>
      <c r="R82" s="53">
        <f t="shared" si="17"/>
        <v>0.11475409836065574</v>
      </c>
      <c r="S82" s="53">
        <f t="shared" si="18"/>
        <v>0.19672131147540983</v>
      </c>
      <c r="T82" s="53">
        <f t="shared" si="19"/>
        <v>6.5573770491803282E-2</v>
      </c>
      <c r="U82" s="53">
        <f t="shared" si="20"/>
        <v>1.6393442622950821E-2</v>
      </c>
      <c r="V82" s="53">
        <f t="shared" si="21"/>
        <v>6.5573770491803282E-2</v>
      </c>
      <c r="W82" s="53">
        <f t="shared" si="22"/>
        <v>1.6393442622950821E-2</v>
      </c>
      <c r="X82" s="53">
        <f t="shared" si="23"/>
        <v>0.16393442622950818</v>
      </c>
      <c r="Y82" s="53">
        <f t="shared" si="24"/>
        <v>0</v>
      </c>
      <c r="Z82" s="53">
        <f t="shared" si="25"/>
        <v>8.1967213114754092E-2</v>
      </c>
      <c r="AA82" s="53">
        <f t="shared" si="26"/>
        <v>4.9180327868852458E-2</v>
      </c>
      <c r="AB82" s="53">
        <f t="shared" si="27"/>
        <v>3.2786885245901641E-2</v>
      </c>
      <c r="AC82" s="53">
        <f t="shared" si="28"/>
        <v>0</v>
      </c>
      <c r="AD82" s="53">
        <f t="shared" si="29"/>
        <v>0.14754098360655737</v>
      </c>
      <c r="AE82" s="53">
        <f t="shared" si="30"/>
        <v>4.9180327868852458E-2</v>
      </c>
      <c r="AF82" s="53">
        <f t="shared" si="31"/>
        <v>2.8866174522051862E-3</v>
      </c>
      <c r="AG82" s="53">
        <f>town_establishments[[#This Row],[share of state establishments]]/($AF$250-$AF$249)</f>
        <v>2.9866823345084214E-3</v>
      </c>
      <c r="AH82" s="53">
        <f>town_establishments[[#This Row],[share of state establishments (no residual)]]/(INDEX(regional_establishments[share of state establishments],MATCH(town_establishments[[#This Row],[Regional Planning Commission]],regional_establishments[Regional Planning Commission],0)))</f>
        <v>6.3475546305931316E-2</v>
      </c>
    </row>
    <row r="83" spans="1:34" x14ac:dyDescent="0.3">
      <c r="A83" s="75" t="s">
        <v>161</v>
      </c>
      <c r="B83" t="str">
        <f>VLOOKUP(town_establishments[[#This Row],[Municipality]],town_population[[Municipality]:[Regional Planning Commission]],2,FALSE)</f>
        <v>Lamoille County Planning Commission</v>
      </c>
      <c r="C83">
        <v>8</v>
      </c>
      <c r="D83">
        <v>44</v>
      </c>
      <c r="E83">
        <v>11</v>
      </c>
      <c r="F83">
        <v>6</v>
      </c>
      <c r="G83">
        <v>8</v>
      </c>
      <c r="H83">
        <v>5</v>
      </c>
      <c r="I83">
        <v>34</v>
      </c>
      <c r="J83">
        <v>1</v>
      </c>
      <c r="K83">
        <v>32</v>
      </c>
      <c r="L83">
        <v>10</v>
      </c>
      <c r="M83">
        <v>31</v>
      </c>
      <c r="N83">
        <v>6</v>
      </c>
      <c r="O83">
        <v>18</v>
      </c>
      <c r="P83">
        <v>28</v>
      </c>
      <c r="Q83">
        <f t="shared" si="16"/>
        <v>242</v>
      </c>
      <c r="R83" s="53">
        <f t="shared" si="17"/>
        <v>3.3057851239669422E-2</v>
      </c>
      <c r="S83" s="53">
        <f t="shared" si="18"/>
        <v>0.18181818181818182</v>
      </c>
      <c r="T83" s="53">
        <f t="shared" si="19"/>
        <v>4.5454545454545456E-2</v>
      </c>
      <c r="U83" s="53">
        <f t="shared" si="20"/>
        <v>2.4793388429752067E-2</v>
      </c>
      <c r="V83" s="53">
        <f t="shared" si="21"/>
        <v>3.3057851239669422E-2</v>
      </c>
      <c r="W83" s="53">
        <f t="shared" si="22"/>
        <v>2.0661157024793389E-2</v>
      </c>
      <c r="X83" s="53">
        <f t="shared" si="23"/>
        <v>0.14049586776859505</v>
      </c>
      <c r="Y83" s="53">
        <f t="shared" si="24"/>
        <v>4.1322314049586778E-3</v>
      </c>
      <c r="Z83" s="53">
        <f t="shared" si="25"/>
        <v>0.13223140495867769</v>
      </c>
      <c r="AA83" s="53">
        <f t="shared" si="26"/>
        <v>4.1322314049586778E-2</v>
      </c>
      <c r="AB83" s="53">
        <f t="shared" si="27"/>
        <v>0.128099173553719</v>
      </c>
      <c r="AC83" s="53">
        <f t="shared" si="28"/>
        <v>2.4793388429752067E-2</v>
      </c>
      <c r="AD83" s="53">
        <f t="shared" si="29"/>
        <v>7.43801652892562E-2</v>
      </c>
      <c r="AE83" s="53">
        <f t="shared" si="30"/>
        <v>0.11570247933884298</v>
      </c>
      <c r="AF83" s="53">
        <f t="shared" si="31"/>
        <v>1.1451826613666477E-2</v>
      </c>
      <c r="AG83" s="53">
        <f>town_establishments[[#This Row],[share of state establishments]]/($AF$250-$AF$249)</f>
        <v>1.1848805327066196E-2</v>
      </c>
      <c r="AH83" s="53">
        <f>town_establishments[[#This Row],[share of state establishments (no residual)]]/(INDEX(regional_establishments[share of state establishments],MATCH(town_establishments[[#This Row],[Regional Planning Commission]],regional_establishments[Regional Planning Commission],0)))</f>
        <v>0.2518210197710718</v>
      </c>
    </row>
    <row r="84" spans="1:34" x14ac:dyDescent="0.3">
      <c r="A84" s="76" t="s">
        <v>225</v>
      </c>
      <c r="B84" t="str">
        <f>VLOOKUP(town_establishments[[#This Row],[Municipality]],town_population[[Municipality]:[Regional Planning Commission]],2,FALSE)</f>
        <v>Lamoille County Planning Commission</v>
      </c>
      <c r="C84">
        <v>29</v>
      </c>
      <c r="D84">
        <v>55</v>
      </c>
      <c r="E84">
        <v>5</v>
      </c>
      <c r="F84">
        <v>14</v>
      </c>
      <c r="G84">
        <v>16</v>
      </c>
      <c r="H84">
        <v>30</v>
      </c>
      <c r="I84">
        <v>80</v>
      </c>
      <c r="J84">
        <v>3</v>
      </c>
      <c r="K84">
        <v>35</v>
      </c>
      <c r="L84">
        <v>7</v>
      </c>
      <c r="M84">
        <v>23</v>
      </c>
      <c r="N84">
        <v>15</v>
      </c>
      <c r="O84">
        <v>63</v>
      </c>
      <c r="P84">
        <v>41</v>
      </c>
      <c r="Q84">
        <f t="shared" si="16"/>
        <v>416</v>
      </c>
      <c r="R84" s="53">
        <f t="shared" si="17"/>
        <v>6.9711538461538464E-2</v>
      </c>
      <c r="S84" s="53">
        <f t="shared" si="18"/>
        <v>0.13221153846153846</v>
      </c>
      <c r="T84" s="53">
        <f t="shared" si="19"/>
        <v>1.201923076923077E-2</v>
      </c>
      <c r="U84" s="53">
        <f t="shared" si="20"/>
        <v>3.3653846153846152E-2</v>
      </c>
      <c r="V84" s="53">
        <f t="shared" si="21"/>
        <v>3.8461538461538464E-2</v>
      </c>
      <c r="W84" s="53">
        <f t="shared" si="22"/>
        <v>7.2115384615384609E-2</v>
      </c>
      <c r="X84" s="53">
        <f t="shared" si="23"/>
        <v>0.19230769230769232</v>
      </c>
      <c r="Y84" s="53">
        <f t="shared" si="24"/>
        <v>7.2115384615384619E-3</v>
      </c>
      <c r="Z84" s="53">
        <f t="shared" si="25"/>
        <v>8.4134615384615391E-2</v>
      </c>
      <c r="AA84" s="53">
        <f t="shared" si="26"/>
        <v>1.6826923076923076E-2</v>
      </c>
      <c r="AB84" s="53">
        <f t="shared" si="27"/>
        <v>5.5288461538461536E-2</v>
      </c>
      <c r="AC84" s="53">
        <f t="shared" si="28"/>
        <v>3.6057692307692304E-2</v>
      </c>
      <c r="AD84" s="53">
        <f t="shared" si="29"/>
        <v>0.15144230769230768</v>
      </c>
      <c r="AE84" s="53">
        <f t="shared" si="30"/>
        <v>9.8557692307692304E-2</v>
      </c>
      <c r="AF84" s="53">
        <f t="shared" si="31"/>
        <v>1.9685784592087828E-2</v>
      </c>
      <c r="AG84" s="53">
        <f>town_establishments[[#This Row],[share of state establishments]]/($AF$250-$AF$249)</f>
        <v>2.0368194281237758E-2</v>
      </c>
      <c r="AH84" s="53">
        <f>town_establishments[[#This Row],[share of state establishments (no residual)]]/(INDEX(regional_establishments[share of state establishments],MATCH(town_establishments[[#This Row],[Regional Planning Commission]],regional_establishments[Regional Planning Commission],0)))</f>
        <v>0.43288241415192502</v>
      </c>
    </row>
    <row r="85" spans="1:34" x14ac:dyDescent="0.3">
      <c r="A85" s="75" t="s">
        <v>254</v>
      </c>
      <c r="B85" t="str">
        <f>VLOOKUP(town_establishments[[#This Row],[Municipality]],town_population[[Municipality]:[Regional Planning Commission]],2,FALSE)</f>
        <v>Lamoille County Planning Commission</v>
      </c>
      <c r="C85">
        <v>0</v>
      </c>
      <c r="D85">
        <v>2</v>
      </c>
      <c r="E85">
        <v>1</v>
      </c>
      <c r="F85">
        <v>0</v>
      </c>
      <c r="G85">
        <v>0</v>
      </c>
      <c r="H85">
        <v>0</v>
      </c>
      <c r="I85">
        <v>0</v>
      </c>
      <c r="J85">
        <v>0</v>
      </c>
      <c r="K85">
        <v>1</v>
      </c>
      <c r="L85">
        <v>0</v>
      </c>
      <c r="M85">
        <v>0</v>
      </c>
      <c r="N85">
        <v>0</v>
      </c>
      <c r="O85">
        <v>0</v>
      </c>
      <c r="P85">
        <v>1</v>
      </c>
      <c r="Q85">
        <f t="shared" si="16"/>
        <v>5</v>
      </c>
      <c r="R85" s="53">
        <f t="shared" si="17"/>
        <v>0</v>
      </c>
      <c r="S85" s="53">
        <f t="shared" si="18"/>
        <v>0.4</v>
      </c>
      <c r="T85" s="53">
        <f t="shared" si="19"/>
        <v>0.2</v>
      </c>
      <c r="U85" s="53">
        <f t="shared" si="20"/>
        <v>0</v>
      </c>
      <c r="V85" s="53">
        <f t="shared" si="21"/>
        <v>0</v>
      </c>
      <c r="W85" s="53">
        <f t="shared" si="22"/>
        <v>0</v>
      </c>
      <c r="X85" s="53">
        <f t="shared" si="23"/>
        <v>0</v>
      </c>
      <c r="Y85" s="53">
        <f t="shared" si="24"/>
        <v>0</v>
      </c>
      <c r="Z85" s="53">
        <f t="shared" si="25"/>
        <v>0.2</v>
      </c>
      <c r="AA85" s="53">
        <f t="shared" si="26"/>
        <v>0</v>
      </c>
      <c r="AB85" s="53">
        <f t="shared" si="27"/>
        <v>0</v>
      </c>
      <c r="AC85" s="53">
        <f t="shared" si="28"/>
        <v>0</v>
      </c>
      <c r="AD85" s="53">
        <f t="shared" si="29"/>
        <v>0</v>
      </c>
      <c r="AE85" s="53">
        <f t="shared" si="30"/>
        <v>0.2</v>
      </c>
      <c r="AF85" s="53">
        <f t="shared" si="31"/>
        <v>2.3660798788567103E-4</v>
      </c>
      <c r="AG85" s="53">
        <f>town_establishments[[#This Row],[share of state establishments]]/($AF$250-$AF$249)</f>
        <v>2.4481002741872309E-4</v>
      </c>
      <c r="AH85" s="53">
        <f>town_establishments[[#This Row],[share of state establishments (no residual)]]/(INDEX(regional_establishments[share of state establishments],MATCH(town_establishments[[#This Row],[Regional Planning Commission]],regional_establishments[Regional Planning Commission],0)))</f>
        <v>5.2029136316337149E-3</v>
      </c>
    </row>
    <row r="86" spans="1:34" x14ac:dyDescent="0.3">
      <c r="A86" s="76" t="s">
        <v>277</v>
      </c>
      <c r="B86" t="str">
        <f>VLOOKUP(town_establishments[[#This Row],[Municipality]],town_population[[Municipality]:[Regional Planning Commission]],2,FALSE)</f>
        <v>Lamoille County Planning Commission</v>
      </c>
      <c r="C86">
        <v>1</v>
      </c>
      <c r="D86">
        <v>4</v>
      </c>
      <c r="E86">
        <v>3</v>
      </c>
      <c r="F86">
        <v>0</v>
      </c>
      <c r="G86">
        <v>2</v>
      </c>
      <c r="H86">
        <v>1</v>
      </c>
      <c r="I86">
        <v>1</v>
      </c>
      <c r="J86">
        <v>0</v>
      </c>
      <c r="K86">
        <v>5</v>
      </c>
      <c r="L86">
        <v>1</v>
      </c>
      <c r="M86">
        <v>0</v>
      </c>
      <c r="N86">
        <v>0</v>
      </c>
      <c r="O86">
        <v>0</v>
      </c>
      <c r="P86">
        <v>3</v>
      </c>
      <c r="Q86">
        <f t="shared" si="16"/>
        <v>21</v>
      </c>
      <c r="R86" s="53">
        <f t="shared" si="17"/>
        <v>4.7619047619047616E-2</v>
      </c>
      <c r="S86" s="53">
        <f t="shared" si="18"/>
        <v>0.19047619047619047</v>
      </c>
      <c r="T86" s="53">
        <f t="shared" si="19"/>
        <v>0.14285714285714285</v>
      </c>
      <c r="U86" s="53">
        <f t="shared" si="20"/>
        <v>0</v>
      </c>
      <c r="V86" s="53">
        <f t="shared" si="21"/>
        <v>9.5238095238095233E-2</v>
      </c>
      <c r="W86" s="53">
        <f t="shared" si="22"/>
        <v>4.7619047619047616E-2</v>
      </c>
      <c r="X86" s="53">
        <f t="shared" si="23"/>
        <v>4.7619047619047616E-2</v>
      </c>
      <c r="Y86" s="53">
        <f t="shared" si="24"/>
        <v>0</v>
      </c>
      <c r="Z86" s="53">
        <f t="shared" si="25"/>
        <v>0.23809523809523808</v>
      </c>
      <c r="AA86" s="53">
        <f t="shared" si="26"/>
        <v>4.7619047619047616E-2</v>
      </c>
      <c r="AB86" s="53">
        <f t="shared" si="27"/>
        <v>0</v>
      </c>
      <c r="AC86" s="53">
        <f t="shared" si="28"/>
        <v>0</v>
      </c>
      <c r="AD86" s="53">
        <f t="shared" si="29"/>
        <v>0</v>
      </c>
      <c r="AE86" s="53">
        <f t="shared" si="30"/>
        <v>0.14285714285714285</v>
      </c>
      <c r="AF86" s="53">
        <f t="shared" si="31"/>
        <v>9.9375354911981819E-4</v>
      </c>
      <c r="AG86" s="53">
        <f>town_establishments[[#This Row],[share of state establishments]]/($AF$250-$AF$249)</f>
        <v>1.0282021151586367E-3</v>
      </c>
      <c r="AH86" s="53">
        <f>town_establishments[[#This Row],[share of state establishments (no residual)]]/(INDEX(regional_establishments[share of state establishments],MATCH(town_establishments[[#This Row],[Regional Planning Commission]],regional_establishments[Regional Planning Commission],0)))</f>
        <v>2.18522372528616E-2</v>
      </c>
    </row>
    <row r="87" spans="1:34" x14ac:dyDescent="0.3">
      <c r="A87" s="75" t="s">
        <v>17</v>
      </c>
      <c r="B87" t="str">
        <f>VLOOKUP(town_establishments[[#This Row],[Municipality]],town_population[[Municipality]:[Regional Planning Commission]],2,FALSE)</f>
        <v>Northeastern Vermont Development Association</v>
      </c>
      <c r="C87">
        <v>0</v>
      </c>
      <c r="D87">
        <v>0</v>
      </c>
      <c r="E87">
        <v>1</v>
      </c>
      <c r="F87">
        <v>0</v>
      </c>
      <c r="G87">
        <v>0</v>
      </c>
      <c r="H87">
        <v>0</v>
      </c>
      <c r="I87">
        <v>2</v>
      </c>
      <c r="J87">
        <v>0</v>
      </c>
      <c r="K87">
        <v>2</v>
      </c>
      <c r="L87">
        <v>0</v>
      </c>
      <c r="M87">
        <v>1</v>
      </c>
      <c r="N87">
        <v>0</v>
      </c>
      <c r="O87">
        <v>0</v>
      </c>
      <c r="P87">
        <v>0</v>
      </c>
      <c r="Q87">
        <f t="shared" si="16"/>
        <v>6</v>
      </c>
      <c r="R87" s="53">
        <f t="shared" si="17"/>
        <v>0</v>
      </c>
      <c r="S87" s="53">
        <f t="shared" si="18"/>
        <v>0</v>
      </c>
      <c r="T87" s="53">
        <f t="shared" si="19"/>
        <v>0.16666666666666666</v>
      </c>
      <c r="U87" s="53">
        <f t="shared" si="20"/>
        <v>0</v>
      </c>
      <c r="V87" s="53">
        <f t="shared" si="21"/>
        <v>0</v>
      </c>
      <c r="W87" s="53">
        <f t="shared" si="22"/>
        <v>0</v>
      </c>
      <c r="X87" s="53">
        <f t="shared" si="23"/>
        <v>0.33333333333333331</v>
      </c>
      <c r="Y87" s="53">
        <f t="shared" si="24"/>
        <v>0</v>
      </c>
      <c r="Z87" s="53">
        <f t="shared" si="25"/>
        <v>0.33333333333333331</v>
      </c>
      <c r="AA87" s="53">
        <f t="shared" si="26"/>
        <v>0</v>
      </c>
      <c r="AB87" s="53">
        <f t="shared" si="27"/>
        <v>0.16666666666666666</v>
      </c>
      <c r="AC87" s="53">
        <f t="shared" si="28"/>
        <v>0</v>
      </c>
      <c r="AD87" s="53">
        <f t="shared" si="29"/>
        <v>0</v>
      </c>
      <c r="AE87" s="53">
        <f t="shared" si="30"/>
        <v>0</v>
      </c>
      <c r="AF87" s="53">
        <f t="shared" si="31"/>
        <v>2.8392958546280523E-4</v>
      </c>
      <c r="AG87" s="53">
        <f>town_establishments[[#This Row],[share of state establishments]]/($AF$250-$AF$249)</f>
        <v>2.9377203290246768E-4</v>
      </c>
      <c r="AH87" s="53">
        <f>town_establishments[[#This Row],[share of state establishments (no residual)]]/(INDEX(regional_establishments[share of state establishments],MATCH(town_establishments[[#This Row],[Regional Planning Commission]],regional_establishments[Regional Planning Commission],0)))</f>
        <v>3.875968992248062E-3</v>
      </c>
    </row>
    <row r="88" spans="1:34" x14ac:dyDescent="0.3">
      <c r="A88" s="76" t="s">
        <v>30</v>
      </c>
      <c r="B88" t="str">
        <f>VLOOKUP(town_establishments[[#This Row],[Municipality]],town_population[[Municipality]:[Regional Planning Commission]],2,FALSE)</f>
        <v>Northeastern Vermont Development Association</v>
      </c>
      <c r="C88">
        <v>0</v>
      </c>
      <c r="D88">
        <v>0</v>
      </c>
      <c r="E88">
        <v>0</v>
      </c>
      <c r="F88">
        <v>0</v>
      </c>
      <c r="G88">
        <v>0</v>
      </c>
      <c r="H88">
        <v>0</v>
      </c>
      <c r="I88">
        <v>0</v>
      </c>
      <c r="J88">
        <v>0</v>
      </c>
      <c r="K88">
        <v>0</v>
      </c>
      <c r="L88">
        <v>0</v>
      </c>
      <c r="M88">
        <v>0</v>
      </c>
      <c r="N88">
        <v>0</v>
      </c>
      <c r="O88">
        <v>1</v>
      </c>
      <c r="P88">
        <v>0</v>
      </c>
      <c r="Q88">
        <f t="shared" si="16"/>
        <v>1</v>
      </c>
      <c r="R88" s="53">
        <f t="shared" si="17"/>
        <v>0</v>
      </c>
      <c r="S88" s="53">
        <f t="shared" si="18"/>
        <v>0</v>
      </c>
      <c r="T88" s="53">
        <f t="shared" si="19"/>
        <v>0</v>
      </c>
      <c r="U88" s="53">
        <f t="shared" si="20"/>
        <v>0</v>
      </c>
      <c r="V88" s="53">
        <f t="shared" si="21"/>
        <v>0</v>
      </c>
      <c r="W88" s="53">
        <f t="shared" si="22"/>
        <v>0</v>
      </c>
      <c r="X88" s="53">
        <f t="shared" si="23"/>
        <v>0</v>
      </c>
      <c r="Y88" s="53">
        <f t="shared" si="24"/>
        <v>0</v>
      </c>
      <c r="Z88" s="53">
        <f t="shared" si="25"/>
        <v>0</v>
      </c>
      <c r="AA88" s="53">
        <f t="shared" si="26"/>
        <v>0</v>
      </c>
      <c r="AB88" s="53">
        <f t="shared" si="27"/>
        <v>0</v>
      </c>
      <c r="AC88" s="53">
        <f t="shared" si="28"/>
        <v>0</v>
      </c>
      <c r="AD88" s="53">
        <f t="shared" si="29"/>
        <v>1</v>
      </c>
      <c r="AE88" s="53">
        <f t="shared" si="30"/>
        <v>0</v>
      </c>
      <c r="AF88" s="53">
        <f t="shared" si="31"/>
        <v>4.7321597577134202E-5</v>
      </c>
      <c r="AG88" s="53">
        <f>town_establishments[[#This Row],[share of state establishments]]/($AF$250-$AF$249)</f>
        <v>4.8962005483744613E-5</v>
      </c>
      <c r="AH88" s="53">
        <f>town_establishments[[#This Row],[share of state establishments (no residual)]]/(INDEX(regional_establishments[share of state establishments],MATCH(town_establishments[[#This Row],[Regional Planning Commission]],regional_establishments[Regional Planning Commission],0)))</f>
        <v>6.4599483204134359E-4</v>
      </c>
    </row>
    <row r="89" spans="1:34" x14ac:dyDescent="0.3">
      <c r="A89" s="75" t="s">
        <v>37</v>
      </c>
      <c r="B89" t="str">
        <f>VLOOKUP(town_establishments[[#This Row],[Municipality]],town_population[[Municipality]:[Regional Planning Commission]],2,FALSE)</f>
        <v>Northeastern Vermont Development Association</v>
      </c>
      <c r="C89">
        <v>3</v>
      </c>
      <c r="D89">
        <v>6</v>
      </c>
      <c r="E89">
        <v>5</v>
      </c>
      <c r="F89">
        <v>1</v>
      </c>
      <c r="G89">
        <v>0</v>
      </c>
      <c r="H89">
        <v>1</v>
      </c>
      <c r="I89">
        <v>8</v>
      </c>
      <c r="J89">
        <v>0</v>
      </c>
      <c r="K89">
        <v>0</v>
      </c>
      <c r="L89">
        <v>1</v>
      </c>
      <c r="M89">
        <v>1</v>
      </c>
      <c r="N89">
        <v>0</v>
      </c>
      <c r="O89">
        <v>0</v>
      </c>
      <c r="P89">
        <v>1</v>
      </c>
      <c r="Q89">
        <f t="shared" si="16"/>
        <v>27</v>
      </c>
      <c r="R89" s="53">
        <f t="shared" si="17"/>
        <v>0.1111111111111111</v>
      </c>
      <c r="S89" s="53">
        <f t="shared" si="18"/>
        <v>0.22222222222222221</v>
      </c>
      <c r="T89" s="53">
        <f t="shared" si="19"/>
        <v>0.18518518518518517</v>
      </c>
      <c r="U89" s="53">
        <f t="shared" si="20"/>
        <v>3.7037037037037035E-2</v>
      </c>
      <c r="V89" s="53">
        <f t="shared" si="21"/>
        <v>0</v>
      </c>
      <c r="W89" s="53">
        <f t="shared" si="22"/>
        <v>3.7037037037037035E-2</v>
      </c>
      <c r="X89" s="53">
        <f t="shared" si="23"/>
        <v>0.29629629629629628</v>
      </c>
      <c r="Y89" s="53">
        <f t="shared" si="24"/>
        <v>0</v>
      </c>
      <c r="Z89" s="53">
        <f t="shared" si="25"/>
        <v>0</v>
      </c>
      <c r="AA89" s="53">
        <f t="shared" si="26"/>
        <v>3.7037037037037035E-2</v>
      </c>
      <c r="AB89" s="53">
        <f t="shared" si="27"/>
        <v>3.7037037037037035E-2</v>
      </c>
      <c r="AC89" s="53">
        <f t="shared" si="28"/>
        <v>0</v>
      </c>
      <c r="AD89" s="53">
        <f t="shared" si="29"/>
        <v>0</v>
      </c>
      <c r="AE89" s="53">
        <f t="shared" si="30"/>
        <v>3.7037037037037035E-2</v>
      </c>
      <c r="AF89" s="53">
        <f t="shared" si="31"/>
        <v>1.2776831345826234E-3</v>
      </c>
      <c r="AG89" s="53">
        <f>town_establishments[[#This Row],[share of state establishments]]/($AF$250-$AF$249)</f>
        <v>1.3219741480611045E-3</v>
      </c>
      <c r="AH89" s="53">
        <f>town_establishments[[#This Row],[share of state establishments (no residual)]]/(INDEX(regional_establishments[share of state establishments],MATCH(town_establishments[[#This Row],[Regional Planning Commission]],regional_establishments[Regional Planning Commission],0)))</f>
        <v>1.7441860465116275E-2</v>
      </c>
    </row>
    <row r="90" spans="1:34" x14ac:dyDescent="0.3">
      <c r="A90" s="76" t="s">
        <v>40</v>
      </c>
      <c r="B90" t="str">
        <f>VLOOKUP(town_establishments[[#This Row],[Municipality]],town_population[[Municipality]:[Regional Planning Commission]],2,FALSE)</f>
        <v>Northeastern Vermont Development Association</v>
      </c>
      <c r="C90">
        <v>6</v>
      </c>
      <c r="D90">
        <v>15</v>
      </c>
      <c r="E90">
        <v>8</v>
      </c>
      <c r="F90">
        <v>3</v>
      </c>
      <c r="G90">
        <v>6</v>
      </c>
      <c r="H90">
        <v>2</v>
      </c>
      <c r="I90">
        <v>14</v>
      </c>
      <c r="J90">
        <v>0</v>
      </c>
      <c r="K90">
        <v>3</v>
      </c>
      <c r="L90">
        <v>4</v>
      </c>
      <c r="M90">
        <v>7</v>
      </c>
      <c r="N90">
        <v>3</v>
      </c>
      <c r="O90">
        <v>5</v>
      </c>
      <c r="P90">
        <v>9</v>
      </c>
      <c r="Q90">
        <f t="shared" si="16"/>
        <v>85</v>
      </c>
      <c r="R90" s="53">
        <f t="shared" si="17"/>
        <v>7.0588235294117646E-2</v>
      </c>
      <c r="S90" s="53">
        <f t="shared" si="18"/>
        <v>0.17647058823529413</v>
      </c>
      <c r="T90" s="53">
        <f t="shared" si="19"/>
        <v>9.4117647058823528E-2</v>
      </c>
      <c r="U90" s="53">
        <f t="shared" si="20"/>
        <v>3.5294117647058823E-2</v>
      </c>
      <c r="V90" s="53">
        <f t="shared" si="21"/>
        <v>7.0588235294117646E-2</v>
      </c>
      <c r="W90" s="53">
        <f t="shared" si="22"/>
        <v>2.3529411764705882E-2</v>
      </c>
      <c r="X90" s="53">
        <f t="shared" si="23"/>
        <v>0.16470588235294117</v>
      </c>
      <c r="Y90" s="53">
        <f t="shared" si="24"/>
        <v>0</v>
      </c>
      <c r="Z90" s="53">
        <f t="shared" si="25"/>
        <v>3.5294117647058823E-2</v>
      </c>
      <c r="AA90" s="53">
        <f t="shared" si="26"/>
        <v>4.7058823529411764E-2</v>
      </c>
      <c r="AB90" s="53">
        <f t="shared" si="27"/>
        <v>8.2352941176470587E-2</v>
      </c>
      <c r="AC90" s="53">
        <f t="shared" si="28"/>
        <v>3.5294117647058823E-2</v>
      </c>
      <c r="AD90" s="53">
        <f t="shared" si="29"/>
        <v>5.8823529411764705E-2</v>
      </c>
      <c r="AE90" s="53">
        <f t="shared" si="30"/>
        <v>0.10588235294117647</v>
      </c>
      <c r="AF90" s="53">
        <f t="shared" si="31"/>
        <v>4.0223357940564076E-3</v>
      </c>
      <c r="AG90" s="53">
        <f>town_establishments[[#This Row],[share of state establishments]]/($AF$250-$AF$249)</f>
        <v>4.1617704661182928E-3</v>
      </c>
      <c r="AH90" s="53">
        <f>town_establishments[[#This Row],[share of state establishments (no residual)]]/(INDEX(regional_establishments[share of state establishments],MATCH(town_establishments[[#This Row],[Regional Planning Commission]],regional_establishments[Regional Planning Commission],0)))</f>
        <v>5.4909560723514217E-2</v>
      </c>
    </row>
    <row r="91" spans="1:34" x14ac:dyDescent="0.3">
      <c r="A91" s="75" t="s">
        <v>47</v>
      </c>
      <c r="B91" t="str">
        <f>VLOOKUP(town_establishments[[#This Row],[Municipality]],town_population[[Municipality]:[Regional Planning Commission]],2,FALSE)</f>
        <v>Northeastern Vermont Development Association</v>
      </c>
      <c r="C91">
        <v>0</v>
      </c>
      <c r="D91">
        <v>1</v>
      </c>
      <c r="E91">
        <v>0</v>
      </c>
      <c r="F91">
        <v>0</v>
      </c>
      <c r="G91">
        <v>0</v>
      </c>
      <c r="H91">
        <v>0</v>
      </c>
      <c r="I91">
        <v>0</v>
      </c>
      <c r="J91">
        <v>0</v>
      </c>
      <c r="K91">
        <v>0</v>
      </c>
      <c r="L91">
        <v>0</v>
      </c>
      <c r="M91">
        <v>0</v>
      </c>
      <c r="N91">
        <v>0</v>
      </c>
      <c r="O91">
        <v>0</v>
      </c>
      <c r="P91">
        <v>0</v>
      </c>
      <c r="Q91">
        <f t="shared" si="16"/>
        <v>1</v>
      </c>
      <c r="R91" s="53">
        <f t="shared" si="17"/>
        <v>0</v>
      </c>
      <c r="S91" s="53">
        <f t="shared" si="18"/>
        <v>1</v>
      </c>
      <c r="T91" s="53">
        <f t="shared" si="19"/>
        <v>0</v>
      </c>
      <c r="U91" s="53">
        <f t="shared" si="20"/>
        <v>0</v>
      </c>
      <c r="V91" s="53">
        <f t="shared" si="21"/>
        <v>0</v>
      </c>
      <c r="W91" s="53">
        <f t="shared" si="22"/>
        <v>0</v>
      </c>
      <c r="X91" s="53">
        <f t="shared" si="23"/>
        <v>0</v>
      </c>
      <c r="Y91" s="53">
        <f t="shared" si="24"/>
        <v>0</v>
      </c>
      <c r="Z91" s="53">
        <f t="shared" si="25"/>
        <v>0</v>
      </c>
      <c r="AA91" s="53">
        <f t="shared" si="26"/>
        <v>0</v>
      </c>
      <c r="AB91" s="53">
        <f t="shared" si="27"/>
        <v>0</v>
      </c>
      <c r="AC91" s="53">
        <f t="shared" si="28"/>
        <v>0</v>
      </c>
      <c r="AD91" s="53">
        <f t="shared" si="29"/>
        <v>0</v>
      </c>
      <c r="AE91" s="53">
        <f t="shared" si="30"/>
        <v>0</v>
      </c>
      <c r="AF91" s="53">
        <f t="shared" si="31"/>
        <v>4.7321597577134202E-5</v>
      </c>
      <c r="AG91" s="53">
        <f>town_establishments[[#This Row],[share of state establishments]]/($AF$250-$AF$249)</f>
        <v>4.8962005483744613E-5</v>
      </c>
      <c r="AH91" s="53">
        <f>town_establishments[[#This Row],[share of state establishments (no residual)]]/(INDEX(regional_establishments[share of state establishments],MATCH(town_establishments[[#This Row],[Regional Planning Commission]],regional_establishments[Regional Planning Commission],0)))</f>
        <v>6.4599483204134359E-4</v>
      </c>
    </row>
    <row r="92" spans="1:34" x14ac:dyDescent="0.3">
      <c r="A92" s="76" t="s">
        <v>55</v>
      </c>
      <c r="B92" t="str">
        <f>VLOOKUP(town_establishments[[#This Row],[Municipality]],town_population[[Municipality]:[Regional Planning Commission]],2,FALSE)</f>
        <v>Northeastern Vermont Development Association</v>
      </c>
      <c r="C92">
        <v>3</v>
      </c>
      <c r="D92">
        <v>6</v>
      </c>
      <c r="E92">
        <v>6</v>
      </c>
      <c r="F92">
        <v>1</v>
      </c>
      <c r="G92">
        <v>2</v>
      </c>
      <c r="H92">
        <v>1</v>
      </c>
      <c r="I92">
        <v>2</v>
      </c>
      <c r="J92">
        <v>0</v>
      </c>
      <c r="K92">
        <v>1</v>
      </c>
      <c r="L92">
        <v>2</v>
      </c>
      <c r="M92">
        <v>3</v>
      </c>
      <c r="N92">
        <v>1</v>
      </c>
      <c r="O92">
        <v>6</v>
      </c>
      <c r="P92">
        <v>2</v>
      </c>
      <c r="Q92">
        <f t="shared" si="16"/>
        <v>36</v>
      </c>
      <c r="R92" s="53">
        <f t="shared" si="17"/>
        <v>8.3333333333333329E-2</v>
      </c>
      <c r="S92" s="53">
        <f t="shared" si="18"/>
        <v>0.16666666666666666</v>
      </c>
      <c r="T92" s="53">
        <f t="shared" si="19"/>
        <v>0.16666666666666666</v>
      </c>
      <c r="U92" s="53">
        <f t="shared" si="20"/>
        <v>2.7777777777777776E-2</v>
      </c>
      <c r="V92" s="53">
        <f t="shared" si="21"/>
        <v>5.5555555555555552E-2</v>
      </c>
      <c r="W92" s="53">
        <f t="shared" si="22"/>
        <v>2.7777777777777776E-2</v>
      </c>
      <c r="X92" s="53">
        <f t="shared" si="23"/>
        <v>5.5555555555555552E-2</v>
      </c>
      <c r="Y92" s="53">
        <f t="shared" si="24"/>
        <v>0</v>
      </c>
      <c r="Z92" s="53">
        <f t="shared" si="25"/>
        <v>2.7777777777777776E-2</v>
      </c>
      <c r="AA92" s="53">
        <f t="shared" si="26"/>
        <v>5.5555555555555552E-2</v>
      </c>
      <c r="AB92" s="53">
        <f t="shared" si="27"/>
        <v>8.3333333333333329E-2</v>
      </c>
      <c r="AC92" s="53">
        <f t="shared" si="28"/>
        <v>2.7777777777777776E-2</v>
      </c>
      <c r="AD92" s="53">
        <f t="shared" si="29"/>
        <v>0.16666666666666666</v>
      </c>
      <c r="AE92" s="53">
        <f t="shared" si="30"/>
        <v>5.5555555555555552E-2</v>
      </c>
      <c r="AF92" s="53">
        <f t="shared" si="31"/>
        <v>1.7035775127768314E-3</v>
      </c>
      <c r="AG92" s="53">
        <f>town_establishments[[#This Row],[share of state establishments]]/($AF$250-$AF$249)</f>
        <v>1.7626321974148062E-3</v>
      </c>
      <c r="AH92" s="53">
        <f>town_establishments[[#This Row],[share of state establishments (no residual)]]/(INDEX(regional_establishments[share of state establishments],MATCH(town_establishments[[#This Row],[Regional Planning Commission]],regional_establishments[Regional Planning Commission],0)))</f>
        <v>2.3255813953488372E-2</v>
      </c>
    </row>
    <row r="93" spans="1:34" x14ac:dyDescent="0.3">
      <c r="A93" s="75" t="s">
        <v>59</v>
      </c>
      <c r="B93" t="str">
        <f>VLOOKUP(town_establishments[[#This Row],[Municipality]],town_population[[Municipality]:[Regional Planning Commission]],2,FALSE)</f>
        <v>Northeastern Vermont Development Association</v>
      </c>
      <c r="C93">
        <v>1</v>
      </c>
      <c r="D93">
        <v>1</v>
      </c>
      <c r="E93">
        <v>0</v>
      </c>
      <c r="F93">
        <v>0</v>
      </c>
      <c r="G93">
        <v>1</v>
      </c>
      <c r="H93">
        <v>0</v>
      </c>
      <c r="I93">
        <v>0</v>
      </c>
      <c r="J93">
        <v>0</v>
      </c>
      <c r="K93">
        <v>0</v>
      </c>
      <c r="L93">
        <v>0</v>
      </c>
      <c r="M93">
        <v>0</v>
      </c>
      <c r="N93">
        <v>1</v>
      </c>
      <c r="O93">
        <v>2</v>
      </c>
      <c r="P93">
        <v>1</v>
      </c>
      <c r="Q93">
        <f t="shared" si="16"/>
        <v>7</v>
      </c>
      <c r="R93" s="53">
        <f t="shared" si="17"/>
        <v>0.14285714285714285</v>
      </c>
      <c r="S93" s="53">
        <f t="shared" si="18"/>
        <v>0.14285714285714285</v>
      </c>
      <c r="T93" s="53">
        <f t="shared" si="19"/>
        <v>0</v>
      </c>
      <c r="U93" s="53">
        <f t="shared" si="20"/>
        <v>0</v>
      </c>
      <c r="V93" s="53">
        <f t="shared" si="21"/>
        <v>0.14285714285714285</v>
      </c>
      <c r="W93" s="53">
        <f t="shared" si="22"/>
        <v>0</v>
      </c>
      <c r="X93" s="53">
        <f t="shared" si="23"/>
        <v>0</v>
      </c>
      <c r="Y93" s="53">
        <f t="shared" si="24"/>
        <v>0</v>
      </c>
      <c r="Z93" s="53">
        <f t="shared" si="25"/>
        <v>0</v>
      </c>
      <c r="AA93" s="53">
        <f t="shared" si="26"/>
        <v>0</v>
      </c>
      <c r="AB93" s="53">
        <f t="shared" si="27"/>
        <v>0</v>
      </c>
      <c r="AC93" s="53">
        <f t="shared" si="28"/>
        <v>0.14285714285714285</v>
      </c>
      <c r="AD93" s="53">
        <f t="shared" si="29"/>
        <v>0.2857142857142857</v>
      </c>
      <c r="AE93" s="53">
        <f t="shared" si="30"/>
        <v>0.14285714285714285</v>
      </c>
      <c r="AF93" s="53">
        <f t="shared" si="31"/>
        <v>3.3125118303993945E-4</v>
      </c>
      <c r="AG93" s="53">
        <f>town_establishments[[#This Row],[share of state establishments]]/($AF$250-$AF$249)</f>
        <v>3.4273403838621232E-4</v>
      </c>
      <c r="AH93" s="53">
        <f>town_establishments[[#This Row],[share of state establishments (no residual)]]/(INDEX(regional_establishments[share of state establishments],MATCH(town_establishments[[#This Row],[Regional Planning Commission]],regional_establishments[Regional Planning Commission],0)))</f>
        <v>4.5219638242894053E-3</v>
      </c>
    </row>
    <row r="94" spans="1:34" x14ac:dyDescent="0.3">
      <c r="A94" s="77" t="s">
        <v>60</v>
      </c>
      <c r="B94" t="str">
        <f>VLOOKUP(town_establishments[[#This Row],[Municipality]],town_population[[Municipality]:[Regional Planning Commission]],2,FALSE)</f>
        <v>Northeastern Vermont Development Association</v>
      </c>
      <c r="C94">
        <v>0</v>
      </c>
      <c r="D94">
        <v>0</v>
      </c>
      <c r="E94">
        <v>0</v>
      </c>
      <c r="F94">
        <v>0</v>
      </c>
      <c r="G94">
        <v>0</v>
      </c>
      <c r="H94">
        <v>0</v>
      </c>
      <c r="I94">
        <v>0</v>
      </c>
      <c r="J94">
        <v>0</v>
      </c>
      <c r="K94">
        <v>0</v>
      </c>
      <c r="L94">
        <v>0</v>
      </c>
      <c r="M94">
        <v>0</v>
      </c>
      <c r="N94">
        <v>0</v>
      </c>
      <c r="O94">
        <v>0</v>
      </c>
      <c r="P94">
        <v>0</v>
      </c>
      <c r="Q94">
        <f t="shared" si="16"/>
        <v>0</v>
      </c>
      <c r="R94" s="53">
        <f t="shared" si="17"/>
        <v>0</v>
      </c>
      <c r="S94" s="53">
        <f t="shared" si="18"/>
        <v>0</v>
      </c>
      <c r="T94" s="53">
        <f t="shared" si="19"/>
        <v>0</v>
      </c>
      <c r="U94" s="53">
        <f t="shared" si="20"/>
        <v>0</v>
      </c>
      <c r="V94" s="53">
        <f t="shared" si="21"/>
        <v>0</v>
      </c>
      <c r="W94" s="53">
        <f t="shared" si="22"/>
        <v>0</v>
      </c>
      <c r="X94" s="53">
        <f t="shared" si="23"/>
        <v>0</v>
      </c>
      <c r="Y94" s="53">
        <f t="shared" si="24"/>
        <v>0</v>
      </c>
      <c r="Z94" s="53">
        <f t="shared" si="25"/>
        <v>0</v>
      </c>
      <c r="AA94" s="53">
        <f t="shared" si="26"/>
        <v>0</v>
      </c>
      <c r="AB94" s="53">
        <f t="shared" si="27"/>
        <v>0</v>
      </c>
      <c r="AC94" s="53">
        <f t="shared" si="28"/>
        <v>0</v>
      </c>
      <c r="AD94" s="53">
        <f t="shared" si="29"/>
        <v>0</v>
      </c>
      <c r="AE94" s="53">
        <f t="shared" si="30"/>
        <v>0</v>
      </c>
      <c r="AF94" s="53">
        <f t="shared" si="31"/>
        <v>0</v>
      </c>
      <c r="AG94" s="53">
        <f>town_establishments[[#This Row],[share of state establishments]]/($AF$250-$AF$249)</f>
        <v>0</v>
      </c>
      <c r="AH94" s="53">
        <f>town_establishments[[#This Row],[share of state establishments (no residual)]]/(INDEX(regional_establishments[share of state establishments],MATCH(town_establishments[[#This Row],[Regional Planning Commission]],regional_establishments[Regional Planning Commission],0)))</f>
        <v>0</v>
      </c>
    </row>
    <row r="95" spans="1:34" x14ac:dyDescent="0.3">
      <c r="A95" s="75" t="s">
        <v>62</v>
      </c>
      <c r="B95" t="str">
        <f>VLOOKUP(town_establishments[[#This Row],[Municipality]],town_population[[Municipality]:[Regional Planning Commission]],2,FALSE)</f>
        <v>Northeastern Vermont Development Association</v>
      </c>
      <c r="C95">
        <v>8</v>
      </c>
      <c r="D95">
        <v>6</v>
      </c>
      <c r="E95">
        <v>3</v>
      </c>
      <c r="F95">
        <v>0</v>
      </c>
      <c r="G95">
        <v>1</v>
      </c>
      <c r="H95">
        <v>1</v>
      </c>
      <c r="I95">
        <v>13</v>
      </c>
      <c r="J95">
        <v>0</v>
      </c>
      <c r="K95">
        <v>4</v>
      </c>
      <c r="L95">
        <v>3</v>
      </c>
      <c r="M95">
        <v>0</v>
      </c>
      <c r="N95">
        <v>0</v>
      </c>
      <c r="O95">
        <v>11</v>
      </c>
      <c r="P95">
        <v>2</v>
      </c>
      <c r="Q95">
        <f t="shared" si="16"/>
        <v>52</v>
      </c>
      <c r="R95" s="53">
        <f t="shared" si="17"/>
        <v>0.15384615384615385</v>
      </c>
      <c r="S95" s="53">
        <f t="shared" si="18"/>
        <v>0.11538461538461539</v>
      </c>
      <c r="T95" s="53">
        <f t="shared" si="19"/>
        <v>5.7692307692307696E-2</v>
      </c>
      <c r="U95" s="53">
        <f t="shared" si="20"/>
        <v>0</v>
      </c>
      <c r="V95" s="53">
        <f t="shared" si="21"/>
        <v>1.9230769230769232E-2</v>
      </c>
      <c r="W95" s="53">
        <f t="shared" si="22"/>
        <v>1.9230769230769232E-2</v>
      </c>
      <c r="X95" s="53">
        <f t="shared" si="23"/>
        <v>0.25</v>
      </c>
      <c r="Y95" s="53">
        <f t="shared" si="24"/>
        <v>0</v>
      </c>
      <c r="Z95" s="53">
        <f t="shared" si="25"/>
        <v>7.6923076923076927E-2</v>
      </c>
      <c r="AA95" s="53">
        <f t="shared" si="26"/>
        <v>5.7692307692307696E-2</v>
      </c>
      <c r="AB95" s="53">
        <f t="shared" si="27"/>
        <v>0</v>
      </c>
      <c r="AC95" s="53">
        <f t="shared" si="28"/>
        <v>0</v>
      </c>
      <c r="AD95" s="53">
        <f t="shared" si="29"/>
        <v>0.21153846153846154</v>
      </c>
      <c r="AE95" s="53">
        <f t="shared" si="30"/>
        <v>3.8461538461538464E-2</v>
      </c>
      <c r="AF95" s="53">
        <f t="shared" si="31"/>
        <v>2.4607230740109785E-3</v>
      </c>
      <c r="AG95" s="53">
        <f>town_establishments[[#This Row],[share of state establishments]]/($AF$250-$AF$249)</f>
        <v>2.5460242851547197E-3</v>
      </c>
      <c r="AH95" s="53">
        <f>town_establishments[[#This Row],[share of state establishments (no residual)]]/(INDEX(regional_establishments[share of state establishments],MATCH(town_establishments[[#This Row],[Regional Planning Commission]],regional_establishments[Regional Planning Commission],0)))</f>
        <v>3.3591731266149866E-2</v>
      </c>
    </row>
    <row r="96" spans="1:34" x14ac:dyDescent="0.3">
      <c r="A96" s="76" t="s">
        <v>67</v>
      </c>
      <c r="B96" t="str">
        <f>VLOOKUP(town_establishments[[#This Row],[Municipality]],town_population[[Municipality]:[Regional Planning Commission]],2,FALSE)</f>
        <v>Northeastern Vermont Development Association</v>
      </c>
      <c r="C96">
        <v>0</v>
      </c>
      <c r="D96">
        <v>2</v>
      </c>
      <c r="E96">
        <v>3</v>
      </c>
      <c r="F96">
        <v>0</v>
      </c>
      <c r="G96">
        <v>1</v>
      </c>
      <c r="H96">
        <v>0</v>
      </c>
      <c r="I96">
        <v>1</v>
      </c>
      <c r="J96">
        <v>0</v>
      </c>
      <c r="K96">
        <v>0</v>
      </c>
      <c r="L96">
        <v>2</v>
      </c>
      <c r="M96">
        <v>1</v>
      </c>
      <c r="N96">
        <v>2</v>
      </c>
      <c r="O96">
        <v>2</v>
      </c>
      <c r="P96">
        <v>2</v>
      </c>
      <c r="Q96">
        <f t="shared" si="16"/>
        <v>16</v>
      </c>
      <c r="R96" s="53">
        <f t="shared" si="17"/>
        <v>0</v>
      </c>
      <c r="S96" s="53">
        <f t="shared" si="18"/>
        <v>0.125</v>
      </c>
      <c r="T96" s="53">
        <f t="shared" si="19"/>
        <v>0.1875</v>
      </c>
      <c r="U96" s="53">
        <f t="shared" si="20"/>
        <v>0</v>
      </c>
      <c r="V96" s="53">
        <f t="shared" si="21"/>
        <v>6.25E-2</v>
      </c>
      <c r="W96" s="53">
        <f t="shared" si="22"/>
        <v>0</v>
      </c>
      <c r="X96" s="53">
        <f t="shared" si="23"/>
        <v>6.25E-2</v>
      </c>
      <c r="Y96" s="53">
        <f t="shared" si="24"/>
        <v>0</v>
      </c>
      <c r="Z96" s="53">
        <f t="shared" si="25"/>
        <v>0</v>
      </c>
      <c r="AA96" s="53">
        <f t="shared" si="26"/>
        <v>0.125</v>
      </c>
      <c r="AB96" s="53">
        <f t="shared" si="27"/>
        <v>6.25E-2</v>
      </c>
      <c r="AC96" s="53">
        <f t="shared" si="28"/>
        <v>0.125</v>
      </c>
      <c r="AD96" s="53">
        <f t="shared" si="29"/>
        <v>0.125</v>
      </c>
      <c r="AE96" s="53">
        <f t="shared" si="30"/>
        <v>0.125</v>
      </c>
      <c r="AF96" s="53">
        <f t="shared" si="31"/>
        <v>7.5714556123414724E-4</v>
      </c>
      <c r="AG96" s="53">
        <f>town_establishments[[#This Row],[share of state establishments]]/($AF$250-$AF$249)</f>
        <v>7.833920877399138E-4</v>
      </c>
      <c r="AH96" s="53">
        <f>town_establishments[[#This Row],[share of state establishments (no residual)]]/(INDEX(regional_establishments[share of state establishments],MATCH(town_establishments[[#This Row],[Regional Planning Commission]],regional_establishments[Regional Planning Commission],0)))</f>
        <v>1.0335917312661497E-2</v>
      </c>
    </row>
    <row r="97" spans="1:34" x14ac:dyDescent="0.3">
      <c r="A97" s="75" t="s">
        <v>70</v>
      </c>
      <c r="B97" t="str">
        <f>VLOOKUP(town_establishments[[#This Row],[Municipality]],town_population[[Municipality]:[Regional Planning Commission]],2,FALSE)</f>
        <v>Northeastern Vermont Development Association</v>
      </c>
      <c r="C97">
        <v>2</v>
      </c>
      <c r="D97">
        <v>1</v>
      </c>
      <c r="E97">
        <v>3</v>
      </c>
      <c r="F97">
        <v>0</v>
      </c>
      <c r="G97">
        <v>0</v>
      </c>
      <c r="H97">
        <v>1</v>
      </c>
      <c r="I97">
        <v>1</v>
      </c>
      <c r="J97">
        <v>0</v>
      </c>
      <c r="K97">
        <v>2</v>
      </c>
      <c r="L97">
        <v>2</v>
      </c>
      <c r="M97">
        <v>0</v>
      </c>
      <c r="N97">
        <v>0</v>
      </c>
      <c r="O97">
        <v>0</v>
      </c>
      <c r="P97">
        <v>2</v>
      </c>
      <c r="Q97">
        <f t="shared" si="16"/>
        <v>14</v>
      </c>
      <c r="R97" s="53">
        <f t="shared" si="17"/>
        <v>0.14285714285714285</v>
      </c>
      <c r="S97" s="53">
        <f t="shared" si="18"/>
        <v>7.1428571428571425E-2</v>
      </c>
      <c r="T97" s="53">
        <f t="shared" si="19"/>
        <v>0.21428571428571427</v>
      </c>
      <c r="U97" s="53">
        <f t="shared" si="20"/>
        <v>0</v>
      </c>
      <c r="V97" s="53">
        <f t="shared" si="21"/>
        <v>0</v>
      </c>
      <c r="W97" s="53">
        <f t="shared" si="22"/>
        <v>7.1428571428571425E-2</v>
      </c>
      <c r="X97" s="53">
        <f t="shared" si="23"/>
        <v>7.1428571428571425E-2</v>
      </c>
      <c r="Y97" s="53">
        <f t="shared" si="24"/>
        <v>0</v>
      </c>
      <c r="Z97" s="53">
        <f t="shared" si="25"/>
        <v>0.14285714285714285</v>
      </c>
      <c r="AA97" s="53">
        <f t="shared" si="26"/>
        <v>0.14285714285714285</v>
      </c>
      <c r="AB97" s="53">
        <f t="shared" si="27"/>
        <v>0</v>
      </c>
      <c r="AC97" s="53">
        <f t="shared" si="28"/>
        <v>0</v>
      </c>
      <c r="AD97" s="53">
        <f t="shared" si="29"/>
        <v>0</v>
      </c>
      <c r="AE97" s="53">
        <f t="shared" si="30"/>
        <v>0.14285714285714285</v>
      </c>
      <c r="AF97" s="53">
        <f t="shared" si="31"/>
        <v>6.625023660798789E-4</v>
      </c>
      <c r="AG97" s="53">
        <f>town_establishments[[#This Row],[share of state establishments]]/($AF$250-$AF$249)</f>
        <v>6.8546807677242463E-4</v>
      </c>
      <c r="AH97" s="53">
        <f>town_establishments[[#This Row],[share of state establishments (no residual)]]/(INDEX(regional_establishments[share of state establishments],MATCH(town_establishments[[#This Row],[Regional Planning Commission]],regional_establishments[Regional Planning Commission],0)))</f>
        <v>9.0439276485788107E-3</v>
      </c>
    </row>
    <row r="98" spans="1:34" x14ac:dyDescent="0.3">
      <c r="A98" s="76" t="s">
        <v>77</v>
      </c>
      <c r="B98" t="str">
        <f>VLOOKUP(town_establishments[[#This Row],[Municipality]],town_population[[Municipality]:[Regional Planning Commission]],2,FALSE)</f>
        <v>Northeastern Vermont Development Association</v>
      </c>
      <c r="C98">
        <v>1</v>
      </c>
      <c r="D98">
        <v>1</v>
      </c>
      <c r="E98">
        <v>2</v>
      </c>
      <c r="F98">
        <v>0</v>
      </c>
      <c r="G98">
        <v>0</v>
      </c>
      <c r="H98">
        <v>0</v>
      </c>
      <c r="I98">
        <v>0</v>
      </c>
      <c r="J98">
        <v>0</v>
      </c>
      <c r="K98">
        <v>3</v>
      </c>
      <c r="L98">
        <v>1</v>
      </c>
      <c r="M98">
        <v>3</v>
      </c>
      <c r="N98">
        <v>0</v>
      </c>
      <c r="O98">
        <v>2</v>
      </c>
      <c r="P98">
        <v>0</v>
      </c>
      <c r="Q98">
        <f t="shared" si="16"/>
        <v>13</v>
      </c>
      <c r="R98" s="53">
        <f t="shared" si="17"/>
        <v>7.6923076923076927E-2</v>
      </c>
      <c r="S98" s="53">
        <f t="shared" si="18"/>
        <v>7.6923076923076927E-2</v>
      </c>
      <c r="T98" s="53">
        <f t="shared" si="19"/>
        <v>0.15384615384615385</v>
      </c>
      <c r="U98" s="53">
        <f t="shared" si="20"/>
        <v>0</v>
      </c>
      <c r="V98" s="53">
        <f t="shared" si="21"/>
        <v>0</v>
      </c>
      <c r="W98" s="53">
        <f t="shared" si="22"/>
        <v>0</v>
      </c>
      <c r="X98" s="53">
        <f t="shared" si="23"/>
        <v>0</v>
      </c>
      <c r="Y98" s="53">
        <f t="shared" si="24"/>
        <v>0</v>
      </c>
      <c r="Z98" s="53">
        <f t="shared" si="25"/>
        <v>0.23076923076923078</v>
      </c>
      <c r="AA98" s="53">
        <f t="shared" si="26"/>
        <v>7.6923076923076927E-2</v>
      </c>
      <c r="AB98" s="53">
        <f t="shared" si="27"/>
        <v>0.23076923076923078</v>
      </c>
      <c r="AC98" s="53">
        <f t="shared" si="28"/>
        <v>0</v>
      </c>
      <c r="AD98" s="53">
        <f t="shared" si="29"/>
        <v>0.15384615384615385</v>
      </c>
      <c r="AE98" s="53">
        <f t="shared" si="30"/>
        <v>0</v>
      </c>
      <c r="AF98" s="53">
        <f t="shared" si="31"/>
        <v>6.1518076850274462E-4</v>
      </c>
      <c r="AG98" s="53">
        <f>town_establishments[[#This Row],[share of state establishments]]/($AF$250-$AF$249)</f>
        <v>6.3650607128867994E-4</v>
      </c>
      <c r="AH98" s="53">
        <f>town_establishments[[#This Row],[share of state establishments (no residual)]]/(INDEX(regional_establishments[share of state establishments],MATCH(town_establishments[[#This Row],[Regional Planning Commission]],regional_establishments[Regional Planning Commission],0)))</f>
        <v>8.3979328165374664E-3</v>
      </c>
    </row>
    <row r="99" spans="1:34" x14ac:dyDescent="0.3">
      <c r="A99" s="75" t="s">
        <v>80</v>
      </c>
      <c r="B99" t="str">
        <f>VLOOKUP(town_establishments[[#This Row],[Municipality]],town_population[[Municipality]:[Regional Planning Commission]],2,FALSE)</f>
        <v>Northeastern Vermont Development Association</v>
      </c>
      <c r="C99">
        <v>0</v>
      </c>
      <c r="D99">
        <v>1</v>
      </c>
      <c r="E99">
        <v>5</v>
      </c>
      <c r="F99">
        <v>0</v>
      </c>
      <c r="G99">
        <v>0</v>
      </c>
      <c r="H99">
        <v>0</v>
      </c>
      <c r="I99">
        <v>1</v>
      </c>
      <c r="J99">
        <v>0</v>
      </c>
      <c r="K99">
        <v>1</v>
      </c>
      <c r="L99">
        <v>1</v>
      </c>
      <c r="M99">
        <v>0</v>
      </c>
      <c r="N99">
        <v>0</v>
      </c>
      <c r="O99">
        <v>1</v>
      </c>
      <c r="P99">
        <v>1</v>
      </c>
      <c r="Q99">
        <f t="shared" si="16"/>
        <v>11</v>
      </c>
      <c r="R99" s="53">
        <f t="shared" si="17"/>
        <v>0</v>
      </c>
      <c r="S99" s="53">
        <f t="shared" si="18"/>
        <v>9.0909090909090912E-2</v>
      </c>
      <c r="T99" s="53">
        <f t="shared" si="19"/>
        <v>0.45454545454545453</v>
      </c>
      <c r="U99" s="53">
        <f t="shared" si="20"/>
        <v>0</v>
      </c>
      <c r="V99" s="53">
        <f t="shared" si="21"/>
        <v>0</v>
      </c>
      <c r="W99" s="53">
        <f t="shared" si="22"/>
        <v>0</v>
      </c>
      <c r="X99" s="53">
        <f t="shared" si="23"/>
        <v>9.0909090909090912E-2</v>
      </c>
      <c r="Y99" s="53">
        <f t="shared" si="24"/>
        <v>0</v>
      </c>
      <c r="Z99" s="53">
        <f t="shared" si="25"/>
        <v>9.0909090909090912E-2</v>
      </c>
      <c r="AA99" s="53">
        <f t="shared" si="26"/>
        <v>9.0909090909090912E-2</v>
      </c>
      <c r="AB99" s="53">
        <f t="shared" si="27"/>
        <v>0</v>
      </c>
      <c r="AC99" s="53">
        <f t="shared" si="28"/>
        <v>0</v>
      </c>
      <c r="AD99" s="53">
        <f t="shared" si="29"/>
        <v>9.0909090909090912E-2</v>
      </c>
      <c r="AE99" s="53">
        <f t="shared" si="30"/>
        <v>9.0909090909090912E-2</v>
      </c>
      <c r="AF99" s="53">
        <f t="shared" si="31"/>
        <v>5.2053757334847629E-4</v>
      </c>
      <c r="AG99" s="53">
        <f>town_establishments[[#This Row],[share of state establishments]]/($AF$250-$AF$249)</f>
        <v>5.3858206032119077E-4</v>
      </c>
      <c r="AH99" s="53">
        <f>town_establishments[[#This Row],[share of state establishments (no residual)]]/(INDEX(regional_establishments[share of state establishments],MATCH(town_establishments[[#This Row],[Regional Planning Commission]],regional_establishments[Regional Planning Commission],0)))</f>
        <v>7.1059431524547806E-3</v>
      </c>
    </row>
    <row r="100" spans="1:34" x14ac:dyDescent="0.3">
      <c r="A100" s="76" t="s">
        <v>81</v>
      </c>
      <c r="B100" t="str">
        <f>VLOOKUP(town_establishments[[#This Row],[Municipality]],town_population[[Municipality]:[Regional Planning Commission]],2,FALSE)</f>
        <v>Northeastern Vermont Development Association</v>
      </c>
      <c r="C100">
        <v>3</v>
      </c>
      <c r="D100">
        <v>3</v>
      </c>
      <c r="E100">
        <v>2</v>
      </c>
      <c r="F100">
        <v>1</v>
      </c>
      <c r="G100">
        <v>1</v>
      </c>
      <c r="H100">
        <v>1</v>
      </c>
      <c r="I100">
        <v>3</v>
      </c>
      <c r="J100">
        <v>1</v>
      </c>
      <c r="K100">
        <v>3</v>
      </c>
      <c r="L100">
        <v>2</v>
      </c>
      <c r="M100">
        <v>3</v>
      </c>
      <c r="N100">
        <v>0</v>
      </c>
      <c r="O100">
        <v>3</v>
      </c>
      <c r="P100">
        <v>6</v>
      </c>
      <c r="Q100">
        <f t="shared" si="16"/>
        <v>32</v>
      </c>
      <c r="R100" s="53">
        <f t="shared" si="17"/>
        <v>9.375E-2</v>
      </c>
      <c r="S100" s="53">
        <f t="shared" si="18"/>
        <v>9.375E-2</v>
      </c>
      <c r="T100" s="53">
        <f t="shared" si="19"/>
        <v>6.25E-2</v>
      </c>
      <c r="U100" s="53">
        <f t="shared" si="20"/>
        <v>3.125E-2</v>
      </c>
      <c r="V100" s="53">
        <f t="shared" si="21"/>
        <v>3.125E-2</v>
      </c>
      <c r="W100" s="53">
        <f t="shared" si="22"/>
        <v>3.125E-2</v>
      </c>
      <c r="X100" s="53">
        <f t="shared" si="23"/>
        <v>9.375E-2</v>
      </c>
      <c r="Y100" s="53">
        <f t="shared" si="24"/>
        <v>3.125E-2</v>
      </c>
      <c r="Z100" s="53">
        <f t="shared" si="25"/>
        <v>9.375E-2</v>
      </c>
      <c r="AA100" s="53">
        <f t="shared" si="26"/>
        <v>6.25E-2</v>
      </c>
      <c r="AB100" s="53">
        <f t="shared" si="27"/>
        <v>9.375E-2</v>
      </c>
      <c r="AC100" s="53">
        <f t="shared" si="28"/>
        <v>0</v>
      </c>
      <c r="AD100" s="53">
        <f t="shared" si="29"/>
        <v>9.375E-2</v>
      </c>
      <c r="AE100" s="53">
        <f t="shared" si="30"/>
        <v>0.1875</v>
      </c>
      <c r="AF100" s="53">
        <f t="shared" si="31"/>
        <v>1.5142911224682945E-3</v>
      </c>
      <c r="AG100" s="53">
        <f>town_establishments[[#This Row],[share of state establishments]]/($AF$250-$AF$249)</f>
        <v>1.5667841754798276E-3</v>
      </c>
      <c r="AH100" s="53">
        <f>town_establishments[[#This Row],[share of state establishments (no residual)]]/(INDEX(regional_establishments[share of state establishments],MATCH(town_establishments[[#This Row],[Regional Planning Commission]],regional_establishments[Regional Planning Commission],0)))</f>
        <v>2.0671834625322995E-2</v>
      </c>
    </row>
    <row r="101" spans="1:34" x14ac:dyDescent="0.3">
      <c r="A101" s="75" t="s">
        <v>83</v>
      </c>
      <c r="B101" t="str">
        <f>VLOOKUP(town_establishments[[#This Row],[Municipality]],town_population[[Municipality]:[Regional Planning Commission]],2,FALSE)</f>
        <v>Northeastern Vermont Development Association</v>
      </c>
      <c r="C101">
        <v>2</v>
      </c>
      <c r="D101">
        <v>6</v>
      </c>
      <c r="E101">
        <v>3</v>
      </c>
      <c r="F101">
        <v>4</v>
      </c>
      <c r="G101">
        <v>2</v>
      </c>
      <c r="H101">
        <v>1</v>
      </c>
      <c r="I101">
        <v>16</v>
      </c>
      <c r="J101">
        <v>0</v>
      </c>
      <c r="K101">
        <v>2</v>
      </c>
      <c r="L101">
        <v>5</v>
      </c>
      <c r="M101">
        <v>4</v>
      </c>
      <c r="N101">
        <v>1</v>
      </c>
      <c r="O101">
        <v>7</v>
      </c>
      <c r="P101">
        <v>6</v>
      </c>
      <c r="Q101">
        <f t="shared" si="16"/>
        <v>59</v>
      </c>
      <c r="R101" s="53">
        <f t="shared" si="17"/>
        <v>3.3898305084745763E-2</v>
      </c>
      <c r="S101" s="53">
        <f t="shared" si="18"/>
        <v>0.10169491525423729</v>
      </c>
      <c r="T101" s="53">
        <f t="shared" si="19"/>
        <v>5.0847457627118647E-2</v>
      </c>
      <c r="U101" s="53">
        <f t="shared" si="20"/>
        <v>6.7796610169491525E-2</v>
      </c>
      <c r="V101" s="53">
        <f t="shared" si="21"/>
        <v>3.3898305084745763E-2</v>
      </c>
      <c r="W101" s="53">
        <f t="shared" si="22"/>
        <v>1.6949152542372881E-2</v>
      </c>
      <c r="X101" s="53">
        <f t="shared" si="23"/>
        <v>0.2711864406779661</v>
      </c>
      <c r="Y101" s="53">
        <f t="shared" si="24"/>
        <v>0</v>
      </c>
      <c r="Z101" s="53">
        <f t="shared" si="25"/>
        <v>3.3898305084745763E-2</v>
      </c>
      <c r="AA101" s="53">
        <f t="shared" si="26"/>
        <v>8.4745762711864403E-2</v>
      </c>
      <c r="AB101" s="53">
        <f t="shared" si="27"/>
        <v>6.7796610169491525E-2</v>
      </c>
      <c r="AC101" s="53">
        <f t="shared" si="28"/>
        <v>1.6949152542372881E-2</v>
      </c>
      <c r="AD101" s="53">
        <f t="shared" si="29"/>
        <v>0.11864406779661017</v>
      </c>
      <c r="AE101" s="53">
        <f t="shared" si="30"/>
        <v>0.10169491525423729</v>
      </c>
      <c r="AF101" s="53">
        <f t="shared" si="31"/>
        <v>2.7919742570509179E-3</v>
      </c>
      <c r="AG101" s="53">
        <f>town_establishments[[#This Row],[share of state establishments]]/($AF$250-$AF$249)</f>
        <v>2.8887583235409323E-3</v>
      </c>
      <c r="AH101" s="53">
        <f>town_establishments[[#This Row],[share of state establishments (no residual)]]/(INDEX(regional_establishments[share of state establishments],MATCH(town_establishments[[#This Row],[Regional Planning Commission]],regional_establishments[Regional Planning Commission],0)))</f>
        <v>3.8113695090439277E-2</v>
      </c>
    </row>
    <row r="102" spans="1:34" x14ac:dyDescent="0.3">
      <c r="A102" s="76" t="s">
        <v>84</v>
      </c>
      <c r="B102" t="str">
        <f>VLOOKUP(town_establishments[[#This Row],[Municipality]],town_population[[Municipality]:[Regional Planning Commission]],2,FALSE)</f>
        <v>Northeastern Vermont Development Association</v>
      </c>
      <c r="C102">
        <v>8</v>
      </c>
      <c r="D102">
        <v>29</v>
      </c>
      <c r="E102">
        <v>12</v>
      </c>
      <c r="F102">
        <v>1</v>
      </c>
      <c r="G102">
        <v>6</v>
      </c>
      <c r="H102">
        <v>4</v>
      </c>
      <c r="I102">
        <v>14</v>
      </c>
      <c r="J102">
        <v>1</v>
      </c>
      <c r="K102">
        <v>12</v>
      </c>
      <c r="L102">
        <v>2</v>
      </c>
      <c r="M102">
        <v>8</v>
      </c>
      <c r="N102">
        <v>2</v>
      </c>
      <c r="O102">
        <v>10</v>
      </c>
      <c r="P102">
        <v>10</v>
      </c>
      <c r="Q102">
        <f t="shared" si="16"/>
        <v>119</v>
      </c>
      <c r="R102" s="53">
        <f t="shared" si="17"/>
        <v>6.7226890756302518E-2</v>
      </c>
      <c r="S102" s="53">
        <f t="shared" si="18"/>
        <v>0.24369747899159663</v>
      </c>
      <c r="T102" s="53">
        <f t="shared" si="19"/>
        <v>0.10084033613445378</v>
      </c>
      <c r="U102" s="53">
        <f t="shared" si="20"/>
        <v>8.4033613445378148E-3</v>
      </c>
      <c r="V102" s="53">
        <f t="shared" si="21"/>
        <v>5.0420168067226892E-2</v>
      </c>
      <c r="W102" s="53">
        <f t="shared" si="22"/>
        <v>3.3613445378151259E-2</v>
      </c>
      <c r="X102" s="53">
        <f t="shared" si="23"/>
        <v>0.11764705882352941</v>
      </c>
      <c r="Y102" s="53">
        <f t="shared" si="24"/>
        <v>8.4033613445378148E-3</v>
      </c>
      <c r="Z102" s="53">
        <f t="shared" si="25"/>
        <v>0.10084033613445378</v>
      </c>
      <c r="AA102" s="53">
        <f t="shared" si="26"/>
        <v>1.680672268907563E-2</v>
      </c>
      <c r="AB102" s="53">
        <f t="shared" si="27"/>
        <v>6.7226890756302518E-2</v>
      </c>
      <c r="AC102" s="53">
        <f t="shared" si="28"/>
        <v>1.680672268907563E-2</v>
      </c>
      <c r="AD102" s="53">
        <f t="shared" si="29"/>
        <v>8.4033613445378158E-2</v>
      </c>
      <c r="AE102" s="53">
        <f t="shared" si="30"/>
        <v>8.4033613445378158E-2</v>
      </c>
      <c r="AF102" s="53">
        <f t="shared" si="31"/>
        <v>5.6312701116789706E-3</v>
      </c>
      <c r="AG102" s="53">
        <f>town_establishments[[#This Row],[share of state establishments]]/($AF$250-$AF$249)</f>
        <v>5.8264786525656096E-3</v>
      </c>
      <c r="AH102" s="53">
        <f>town_establishments[[#This Row],[share of state establishments (no residual)]]/(INDEX(regional_establishments[share of state establishments],MATCH(town_establishments[[#This Row],[Regional Planning Commission]],regional_establishments[Regional Planning Commission],0)))</f>
        <v>7.6873385012919904E-2</v>
      </c>
    </row>
    <row r="103" spans="1:34" x14ac:dyDescent="0.3">
      <c r="A103" s="75" t="s">
        <v>89</v>
      </c>
      <c r="B103" t="str">
        <f>VLOOKUP(town_establishments[[#This Row],[Municipality]],town_population[[Municipality]:[Regional Planning Commission]],2,FALSE)</f>
        <v>Northeastern Vermont Development Association</v>
      </c>
      <c r="C103">
        <v>0</v>
      </c>
      <c r="D103">
        <v>1</v>
      </c>
      <c r="E103">
        <v>1</v>
      </c>
      <c r="F103">
        <v>0</v>
      </c>
      <c r="G103">
        <v>0</v>
      </c>
      <c r="H103">
        <v>1</v>
      </c>
      <c r="I103">
        <v>1</v>
      </c>
      <c r="J103">
        <v>0</v>
      </c>
      <c r="K103">
        <v>0</v>
      </c>
      <c r="L103">
        <v>0</v>
      </c>
      <c r="M103">
        <v>0</v>
      </c>
      <c r="N103">
        <v>0</v>
      </c>
      <c r="O103">
        <v>0</v>
      </c>
      <c r="P103">
        <v>1</v>
      </c>
      <c r="Q103">
        <f t="shared" si="16"/>
        <v>5</v>
      </c>
      <c r="R103" s="53">
        <f t="shared" si="17"/>
        <v>0</v>
      </c>
      <c r="S103" s="53">
        <f t="shared" si="18"/>
        <v>0.2</v>
      </c>
      <c r="T103" s="53">
        <f t="shared" si="19"/>
        <v>0.2</v>
      </c>
      <c r="U103" s="53">
        <f t="shared" si="20"/>
        <v>0</v>
      </c>
      <c r="V103" s="53">
        <f t="shared" si="21"/>
        <v>0</v>
      </c>
      <c r="W103" s="53">
        <f t="shared" si="22"/>
        <v>0.2</v>
      </c>
      <c r="X103" s="53">
        <f t="shared" si="23"/>
        <v>0.2</v>
      </c>
      <c r="Y103" s="53">
        <f t="shared" si="24"/>
        <v>0</v>
      </c>
      <c r="Z103" s="53">
        <f t="shared" si="25"/>
        <v>0</v>
      </c>
      <c r="AA103" s="53">
        <f t="shared" si="26"/>
        <v>0</v>
      </c>
      <c r="AB103" s="53">
        <f t="shared" si="27"/>
        <v>0</v>
      </c>
      <c r="AC103" s="53">
        <f t="shared" si="28"/>
        <v>0</v>
      </c>
      <c r="AD103" s="53">
        <f t="shared" si="29"/>
        <v>0</v>
      </c>
      <c r="AE103" s="53">
        <f t="shared" si="30"/>
        <v>0.2</v>
      </c>
      <c r="AF103" s="53">
        <f t="shared" si="31"/>
        <v>2.3660798788567103E-4</v>
      </c>
      <c r="AG103" s="53">
        <f>town_establishments[[#This Row],[share of state establishments]]/($AF$250-$AF$249)</f>
        <v>2.4481002741872309E-4</v>
      </c>
      <c r="AH103" s="53">
        <f>town_establishments[[#This Row],[share of state establishments (no residual)]]/(INDEX(regional_establishments[share of state establishments],MATCH(town_establishments[[#This Row],[Regional Planning Commission]],regional_establishments[Regional Planning Commission],0)))</f>
        <v>3.2299741602067186E-3</v>
      </c>
    </row>
    <row r="104" spans="1:34" x14ac:dyDescent="0.3">
      <c r="A104" s="76" t="s">
        <v>107</v>
      </c>
      <c r="B104" t="str">
        <f>VLOOKUP(town_establishments[[#This Row],[Municipality]],town_population[[Municipality]:[Regional Planning Commission]],2,FALSE)</f>
        <v>Northeastern Vermont Development Association</v>
      </c>
      <c r="C104">
        <v>0</v>
      </c>
      <c r="D104">
        <v>4</v>
      </c>
      <c r="E104">
        <v>0</v>
      </c>
      <c r="F104">
        <v>0</v>
      </c>
      <c r="G104">
        <v>0</v>
      </c>
      <c r="H104">
        <v>0</v>
      </c>
      <c r="I104">
        <v>3</v>
      </c>
      <c r="J104">
        <v>0</v>
      </c>
      <c r="K104">
        <v>3</v>
      </c>
      <c r="L104">
        <v>0</v>
      </c>
      <c r="M104">
        <v>2</v>
      </c>
      <c r="N104">
        <v>2</v>
      </c>
      <c r="O104">
        <v>3</v>
      </c>
      <c r="P104">
        <v>0</v>
      </c>
      <c r="Q104">
        <f t="shared" si="16"/>
        <v>17</v>
      </c>
      <c r="R104" s="53">
        <f t="shared" si="17"/>
        <v>0</v>
      </c>
      <c r="S104" s="53">
        <f t="shared" si="18"/>
        <v>0.23529411764705882</v>
      </c>
      <c r="T104" s="53">
        <f t="shared" si="19"/>
        <v>0</v>
      </c>
      <c r="U104" s="53">
        <f t="shared" si="20"/>
        <v>0</v>
      </c>
      <c r="V104" s="53">
        <f t="shared" si="21"/>
        <v>0</v>
      </c>
      <c r="W104" s="53">
        <f t="shared" si="22"/>
        <v>0</v>
      </c>
      <c r="X104" s="53">
        <f t="shared" si="23"/>
        <v>0.17647058823529413</v>
      </c>
      <c r="Y104" s="53">
        <f t="shared" si="24"/>
        <v>0</v>
      </c>
      <c r="Z104" s="53">
        <f t="shared" si="25"/>
        <v>0.17647058823529413</v>
      </c>
      <c r="AA104" s="53">
        <f t="shared" si="26"/>
        <v>0</v>
      </c>
      <c r="AB104" s="53">
        <f t="shared" si="27"/>
        <v>0.11764705882352941</v>
      </c>
      <c r="AC104" s="53">
        <f t="shared" si="28"/>
        <v>0.11764705882352941</v>
      </c>
      <c r="AD104" s="53">
        <f t="shared" si="29"/>
        <v>0.17647058823529413</v>
      </c>
      <c r="AE104" s="53">
        <f t="shared" si="30"/>
        <v>0</v>
      </c>
      <c r="AF104" s="53">
        <f t="shared" si="31"/>
        <v>8.0446715881128152E-4</v>
      </c>
      <c r="AG104" s="53">
        <f>town_establishments[[#This Row],[share of state establishments]]/($AF$250-$AF$249)</f>
        <v>8.323540932236585E-4</v>
      </c>
      <c r="AH104" s="53">
        <f>town_establishments[[#This Row],[share of state establishments (no residual)]]/(INDEX(regional_establishments[share of state establishments],MATCH(town_establishments[[#This Row],[Regional Planning Commission]],regional_establishments[Regional Planning Commission],0)))</f>
        <v>1.0981912144702843E-2</v>
      </c>
    </row>
    <row r="105" spans="1:34" x14ac:dyDescent="0.3">
      <c r="A105" s="75" t="s">
        <v>110</v>
      </c>
      <c r="B105" t="str">
        <f>VLOOKUP(town_establishments[[#This Row],[Municipality]],town_population[[Municipality]:[Regional Planning Commission]],2,FALSE)</f>
        <v>Northeastern Vermont Development Association</v>
      </c>
      <c r="C105">
        <v>0</v>
      </c>
      <c r="D105">
        <v>0</v>
      </c>
      <c r="E105">
        <v>1</v>
      </c>
      <c r="F105">
        <v>0</v>
      </c>
      <c r="G105">
        <v>0</v>
      </c>
      <c r="H105">
        <v>0</v>
      </c>
      <c r="I105">
        <v>1</v>
      </c>
      <c r="J105">
        <v>0</v>
      </c>
      <c r="K105">
        <v>0</v>
      </c>
      <c r="L105">
        <v>0</v>
      </c>
      <c r="M105">
        <v>0</v>
      </c>
      <c r="N105">
        <v>0</v>
      </c>
      <c r="O105">
        <v>0</v>
      </c>
      <c r="P105">
        <v>0</v>
      </c>
      <c r="Q105">
        <f t="shared" si="16"/>
        <v>2</v>
      </c>
      <c r="R105" s="53">
        <f t="shared" si="17"/>
        <v>0</v>
      </c>
      <c r="S105" s="53">
        <f t="shared" si="18"/>
        <v>0</v>
      </c>
      <c r="T105" s="53">
        <f t="shared" si="19"/>
        <v>0.5</v>
      </c>
      <c r="U105" s="53">
        <f t="shared" si="20"/>
        <v>0</v>
      </c>
      <c r="V105" s="53">
        <f t="shared" si="21"/>
        <v>0</v>
      </c>
      <c r="W105" s="53">
        <f t="shared" si="22"/>
        <v>0</v>
      </c>
      <c r="X105" s="53">
        <f t="shared" si="23"/>
        <v>0.5</v>
      </c>
      <c r="Y105" s="53">
        <f t="shared" si="24"/>
        <v>0</v>
      </c>
      <c r="Z105" s="53">
        <f t="shared" si="25"/>
        <v>0</v>
      </c>
      <c r="AA105" s="53">
        <f t="shared" si="26"/>
        <v>0</v>
      </c>
      <c r="AB105" s="53">
        <f t="shared" si="27"/>
        <v>0</v>
      </c>
      <c r="AC105" s="53">
        <f t="shared" si="28"/>
        <v>0</v>
      </c>
      <c r="AD105" s="53">
        <f t="shared" si="29"/>
        <v>0</v>
      </c>
      <c r="AE105" s="53">
        <f t="shared" si="30"/>
        <v>0</v>
      </c>
      <c r="AF105" s="53">
        <f t="shared" si="31"/>
        <v>9.4643195154268405E-5</v>
      </c>
      <c r="AG105" s="53">
        <f>town_establishments[[#This Row],[share of state establishments]]/($AF$250-$AF$249)</f>
        <v>9.7924010967489225E-5</v>
      </c>
      <c r="AH105" s="53">
        <f>town_establishments[[#This Row],[share of state establishments (no residual)]]/(INDEX(regional_establishments[share of state establishments],MATCH(town_establishments[[#This Row],[Regional Planning Commission]],regional_establishments[Regional Planning Commission],0)))</f>
        <v>1.2919896640826872E-3</v>
      </c>
    </row>
    <row r="106" spans="1:34" x14ac:dyDescent="0.3">
      <c r="A106" s="76" t="s">
        <v>113</v>
      </c>
      <c r="B106" t="str">
        <f>VLOOKUP(town_establishments[[#This Row],[Municipality]],town_population[[Municipality]:[Regional Planning Commission]],2,FALSE)</f>
        <v>Northeastern Vermont Development Association</v>
      </c>
      <c r="C106">
        <v>2</v>
      </c>
      <c r="D106">
        <v>4</v>
      </c>
      <c r="E106">
        <v>3</v>
      </c>
      <c r="F106">
        <v>1</v>
      </c>
      <c r="G106">
        <v>1</v>
      </c>
      <c r="H106">
        <v>0</v>
      </c>
      <c r="I106">
        <v>2</v>
      </c>
      <c r="J106">
        <v>0</v>
      </c>
      <c r="K106">
        <v>3</v>
      </c>
      <c r="L106">
        <v>0</v>
      </c>
      <c r="M106">
        <v>4</v>
      </c>
      <c r="N106">
        <v>3</v>
      </c>
      <c r="O106">
        <v>1</v>
      </c>
      <c r="P106">
        <v>4</v>
      </c>
      <c r="Q106">
        <f t="shared" si="16"/>
        <v>28</v>
      </c>
      <c r="R106" s="53">
        <f t="shared" si="17"/>
        <v>7.1428571428571425E-2</v>
      </c>
      <c r="S106" s="53">
        <f t="shared" si="18"/>
        <v>0.14285714285714285</v>
      </c>
      <c r="T106" s="53">
        <f t="shared" si="19"/>
        <v>0.10714285714285714</v>
      </c>
      <c r="U106" s="53">
        <f t="shared" si="20"/>
        <v>3.5714285714285712E-2</v>
      </c>
      <c r="V106" s="53">
        <f t="shared" si="21"/>
        <v>3.5714285714285712E-2</v>
      </c>
      <c r="W106" s="53">
        <f t="shared" si="22"/>
        <v>0</v>
      </c>
      <c r="X106" s="53">
        <f t="shared" si="23"/>
        <v>7.1428571428571425E-2</v>
      </c>
      <c r="Y106" s="53">
        <f t="shared" si="24"/>
        <v>0</v>
      </c>
      <c r="Z106" s="53">
        <f t="shared" si="25"/>
        <v>0.10714285714285714</v>
      </c>
      <c r="AA106" s="53">
        <f t="shared" si="26"/>
        <v>0</v>
      </c>
      <c r="AB106" s="53">
        <f t="shared" si="27"/>
        <v>0.14285714285714285</v>
      </c>
      <c r="AC106" s="53">
        <f t="shared" si="28"/>
        <v>0.10714285714285714</v>
      </c>
      <c r="AD106" s="53">
        <f t="shared" si="29"/>
        <v>3.5714285714285712E-2</v>
      </c>
      <c r="AE106" s="53">
        <f t="shared" si="30"/>
        <v>0.14285714285714285</v>
      </c>
      <c r="AF106" s="53">
        <f t="shared" si="31"/>
        <v>1.3250047321597578E-3</v>
      </c>
      <c r="AG106" s="53">
        <f>town_establishments[[#This Row],[share of state establishments]]/($AF$250-$AF$249)</f>
        <v>1.3709361535448493E-3</v>
      </c>
      <c r="AH106" s="53">
        <f>town_establishments[[#This Row],[share of state establishments (no residual)]]/(INDEX(regional_establishments[share of state establishments],MATCH(town_establishments[[#This Row],[Regional Planning Commission]],regional_establishments[Regional Planning Commission],0)))</f>
        <v>1.8087855297157621E-2</v>
      </c>
    </row>
    <row r="107" spans="1:34" x14ac:dyDescent="0.3">
      <c r="A107" s="75" t="s">
        <v>114</v>
      </c>
      <c r="B107" t="str">
        <f>VLOOKUP(town_establishments[[#This Row],[Municipality]],town_population[[Municipality]:[Regional Planning Commission]],2,FALSE)</f>
        <v>Northeastern Vermont Development Association</v>
      </c>
      <c r="C107">
        <v>1</v>
      </c>
      <c r="D107">
        <v>2</v>
      </c>
      <c r="E107">
        <v>3</v>
      </c>
      <c r="F107">
        <v>1</v>
      </c>
      <c r="G107">
        <v>1</v>
      </c>
      <c r="H107">
        <v>0</v>
      </c>
      <c r="I107">
        <v>6</v>
      </c>
      <c r="J107">
        <v>0</v>
      </c>
      <c r="K107">
        <v>1</v>
      </c>
      <c r="L107">
        <v>1</v>
      </c>
      <c r="M107">
        <v>0</v>
      </c>
      <c r="N107">
        <v>1</v>
      </c>
      <c r="O107">
        <v>0</v>
      </c>
      <c r="P107">
        <v>3</v>
      </c>
      <c r="Q107">
        <f t="shared" si="16"/>
        <v>20</v>
      </c>
      <c r="R107" s="53">
        <f t="shared" si="17"/>
        <v>0.05</v>
      </c>
      <c r="S107" s="53">
        <f t="shared" si="18"/>
        <v>0.1</v>
      </c>
      <c r="T107" s="53">
        <f t="shared" si="19"/>
        <v>0.15</v>
      </c>
      <c r="U107" s="53">
        <f t="shared" si="20"/>
        <v>0.05</v>
      </c>
      <c r="V107" s="53">
        <f t="shared" si="21"/>
        <v>0.05</v>
      </c>
      <c r="W107" s="53">
        <f t="shared" si="22"/>
        <v>0</v>
      </c>
      <c r="X107" s="53">
        <f t="shared" si="23"/>
        <v>0.3</v>
      </c>
      <c r="Y107" s="53">
        <f t="shared" si="24"/>
        <v>0</v>
      </c>
      <c r="Z107" s="53">
        <f t="shared" si="25"/>
        <v>0.05</v>
      </c>
      <c r="AA107" s="53">
        <f t="shared" si="26"/>
        <v>0.05</v>
      </c>
      <c r="AB107" s="53">
        <f t="shared" si="27"/>
        <v>0</v>
      </c>
      <c r="AC107" s="53">
        <f t="shared" si="28"/>
        <v>0.05</v>
      </c>
      <c r="AD107" s="53">
        <f t="shared" si="29"/>
        <v>0</v>
      </c>
      <c r="AE107" s="53">
        <f t="shared" si="30"/>
        <v>0.15</v>
      </c>
      <c r="AF107" s="53">
        <f t="shared" si="31"/>
        <v>9.4643195154268413E-4</v>
      </c>
      <c r="AG107" s="53">
        <f>town_establishments[[#This Row],[share of state establishments]]/($AF$250-$AF$249)</f>
        <v>9.7924010967489236E-4</v>
      </c>
      <c r="AH107" s="53">
        <f>town_establishments[[#This Row],[share of state establishments (no residual)]]/(INDEX(regional_establishments[share of state establishments],MATCH(town_establishments[[#This Row],[Regional Planning Commission]],regional_establishments[Regional Planning Commission],0)))</f>
        <v>1.2919896640826874E-2</v>
      </c>
    </row>
    <row r="108" spans="1:34" x14ac:dyDescent="0.3">
      <c r="A108" s="76" t="s">
        <v>115</v>
      </c>
      <c r="B108" t="str">
        <f>VLOOKUP(town_establishments[[#This Row],[Municipality]],town_population[[Municipality]:[Regional Planning Commission]],2,FALSE)</f>
        <v>Northeastern Vermont Development Association</v>
      </c>
      <c r="C108">
        <v>0</v>
      </c>
      <c r="D108">
        <v>0</v>
      </c>
      <c r="E108">
        <v>1</v>
      </c>
      <c r="F108">
        <v>0</v>
      </c>
      <c r="G108">
        <v>0</v>
      </c>
      <c r="H108">
        <v>0</v>
      </c>
      <c r="I108">
        <v>0</v>
      </c>
      <c r="J108">
        <v>0</v>
      </c>
      <c r="K108">
        <v>0</v>
      </c>
      <c r="L108">
        <v>1</v>
      </c>
      <c r="M108">
        <v>0</v>
      </c>
      <c r="N108">
        <v>0</v>
      </c>
      <c r="O108">
        <v>0</v>
      </c>
      <c r="P108">
        <v>0</v>
      </c>
      <c r="Q108">
        <f t="shared" si="16"/>
        <v>2</v>
      </c>
      <c r="R108" s="53">
        <f t="shared" si="17"/>
        <v>0</v>
      </c>
      <c r="S108" s="53">
        <f t="shared" si="18"/>
        <v>0</v>
      </c>
      <c r="T108" s="53">
        <f t="shared" si="19"/>
        <v>0.5</v>
      </c>
      <c r="U108" s="53">
        <f t="shared" si="20"/>
        <v>0</v>
      </c>
      <c r="V108" s="53">
        <f t="shared" si="21"/>
        <v>0</v>
      </c>
      <c r="W108" s="53">
        <f t="shared" si="22"/>
        <v>0</v>
      </c>
      <c r="X108" s="53">
        <f t="shared" si="23"/>
        <v>0</v>
      </c>
      <c r="Y108" s="53">
        <f t="shared" si="24"/>
        <v>0</v>
      </c>
      <c r="Z108" s="53">
        <f t="shared" si="25"/>
        <v>0</v>
      </c>
      <c r="AA108" s="53">
        <f t="shared" si="26"/>
        <v>0.5</v>
      </c>
      <c r="AB108" s="53">
        <f t="shared" si="27"/>
        <v>0</v>
      </c>
      <c r="AC108" s="53">
        <f t="shared" si="28"/>
        <v>0</v>
      </c>
      <c r="AD108" s="53">
        <f t="shared" si="29"/>
        <v>0</v>
      </c>
      <c r="AE108" s="53">
        <f t="shared" si="30"/>
        <v>0</v>
      </c>
      <c r="AF108" s="53">
        <f t="shared" si="31"/>
        <v>9.4643195154268405E-5</v>
      </c>
      <c r="AG108" s="53">
        <f>town_establishments[[#This Row],[share of state establishments]]/($AF$250-$AF$249)</f>
        <v>9.7924010967489225E-5</v>
      </c>
      <c r="AH108" s="53">
        <f>town_establishments[[#This Row],[share of state establishments (no residual)]]/(INDEX(regional_establishments[share of state establishments],MATCH(town_establishments[[#This Row],[Regional Planning Commission]],regional_establishments[Regional Planning Commission],0)))</f>
        <v>1.2919896640826872E-3</v>
      </c>
    </row>
    <row r="109" spans="1:34" x14ac:dyDescent="0.3">
      <c r="A109" s="75" t="s">
        <v>119</v>
      </c>
      <c r="B109" t="str">
        <f>VLOOKUP(town_establishments[[#This Row],[Municipality]],town_population[[Municipality]:[Regional Planning Commission]],2,FALSE)</f>
        <v>Northeastern Vermont Development Association</v>
      </c>
      <c r="C109">
        <v>5</v>
      </c>
      <c r="D109">
        <v>24</v>
      </c>
      <c r="E109">
        <v>5</v>
      </c>
      <c r="F109">
        <v>5</v>
      </c>
      <c r="G109">
        <v>4</v>
      </c>
      <c r="H109">
        <v>3</v>
      </c>
      <c r="I109">
        <v>15</v>
      </c>
      <c r="J109">
        <v>1</v>
      </c>
      <c r="K109">
        <v>8</v>
      </c>
      <c r="L109">
        <v>5</v>
      </c>
      <c r="M109">
        <v>12</v>
      </c>
      <c r="N109">
        <v>0</v>
      </c>
      <c r="O109">
        <v>8</v>
      </c>
      <c r="P109">
        <v>8</v>
      </c>
      <c r="Q109">
        <f t="shared" si="16"/>
        <v>103</v>
      </c>
      <c r="R109" s="53">
        <f t="shared" si="17"/>
        <v>4.8543689320388349E-2</v>
      </c>
      <c r="S109" s="53">
        <f t="shared" si="18"/>
        <v>0.23300970873786409</v>
      </c>
      <c r="T109" s="53">
        <f t="shared" si="19"/>
        <v>4.8543689320388349E-2</v>
      </c>
      <c r="U109" s="53">
        <f t="shared" si="20"/>
        <v>4.8543689320388349E-2</v>
      </c>
      <c r="V109" s="53">
        <f t="shared" si="21"/>
        <v>3.8834951456310676E-2</v>
      </c>
      <c r="W109" s="53">
        <f t="shared" si="22"/>
        <v>2.9126213592233011E-2</v>
      </c>
      <c r="X109" s="53">
        <f t="shared" si="23"/>
        <v>0.14563106796116504</v>
      </c>
      <c r="Y109" s="53">
        <f t="shared" si="24"/>
        <v>9.7087378640776691E-3</v>
      </c>
      <c r="Z109" s="53">
        <f t="shared" si="25"/>
        <v>7.7669902912621352E-2</v>
      </c>
      <c r="AA109" s="53">
        <f t="shared" si="26"/>
        <v>4.8543689320388349E-2</v>
      </c>
      <c r="AB109" s="53">
        <f t="shared" si="27"/>
        <v>0.11650485436893204</v>
      </c>
      <c r="AC109" s="53">
        <f t="shared" si="28"/>
        <v>0</v>
      </c>
      <c r="AD109" s="53">
        <f t="shared" si="29"/>
        <v>7.7669902912621352E-2</v>
      </c>
      <c r="AE109" s="53">
        <f t="shared" si="30"/>
        <v>7.7669902912621352E-2</v>
      </c>
      <c r="AF109" s="53">
        <f t="shared" si="31"/>
        <v>4.874124550444823E-3</v>
      </c>
      <c r="AG109" s="53">
        <f>town_establishments[[#This Row],[share of state establishments]]/($AF$250-$AF$249)</f>
        <v>5.0430865648256953E-3</v>
      </c>
      <c r="AH109" s="53">
        <f>town_establishments[[#This Row],[share of state establishments (no residual)]]/(INDEX(regional_establishments[share of state establishments],MATCH(town_establishments[[#This Row],[Regional Planning Commission]],regional_establishments[Regional Planning Commission],0)))</f>
        <v>6.6537467700258396E-2</v>
      </c>
    </row>
    <row r="110" spans="1:34" x14ac:dyDescent="0.3">
      <c r="A110" s="76" t="s">
        <v>124</v>
      </c>
      <c r="B110" t="str">
        <f>VLOOKUP(town_establishments[[#This Row],[Municipality]],town_population[[Municipality]:[Regional Planning Commission]],2,FALSE)</f>
        <v>Northeastern Vermont Development Association</v>
      </c>
      <c r="C110">
        <v>1</v>
      </c>
      <c r="D110">
        <v>1</v>
      </c>
      <c r="E110">
        <v>0</v>
      </c>
      <c r="F110">
        <v>0</v>
      </c>
      <c r="G110">
        <v>0</v>
      </c>
      <c r="H110">
        <v>0</v>
      </c>
      <c r="I110">
        <v>0</v>
      </c>
      <c r="J110">
        <v>0</v>
      </c>
      <c r="K110">
        <v>0</v>
      </c>
      <c r="L110">
        <v>1</v>
      </c>
      <c r="M110">
        <v>0</v>
      </c>
      <c r="N110">
        <v>1</v>
      </c>
      <c r="O110">
        <v>0</v>
      </c>
      <c r="P110">
        <v>1</v>
      </c>
      <c r="Q110">
        <f t="shared" si="16"/>
        <v>5</v>
      </c>
      <c r="R110" s="53">
        <f t="shared" si="17"/>
        <v>0.2</v>
      </c>
      <c r="S110" s="53">
        <f t="shared" si="18"/>
        <v>0.2</v>
      </c>
      <c r="T110" s="53">
        <f t="shared" si="19"/>
        <v>0</v>
      </c>
      <c r="U110" s="53">
        <f t="shared" si="20"/>
        <v>0</v>
      </c>
      <c r="V110" s="53">
        <f t="shared" si="21"/>
        <v>0</v>
      </c>
      <c r="W110" s="53">
        <f t="shared" si="22"/>
        <v>0</v>
      </c>
      <c r="X110" s="53">
        <f t="shared" si="23"/>
        <v>0</v>
      </c>
      <c r="Y110" s="53">
        <f t="shared" si="24"/>
        <v>0</v>
      </c>
      <c r="Z110" s="53">
        <f t="shared" si="25"/>
        <v>0</v>
      </c>
      <c r="AA110" s="53">
        <f t="shared" si="26"/>
        <v>0.2</v>
      </c>
      <c r="AB110" s="53">
        <f t="shared" si="27"/>
        <v>0</v>
      </c>
      <c r="AC110" s="53">
        <f t="shared" si="28"/>
        <v>0.2</v>
      </c>
      <c r="AD110" s="53">
        <f t="shared" si="29"/>
        <v>0</v>
      </c>
      <c r="AE110" s="53">
        <f t="shared" si="30"/>
        <v>0.2</v>
      </c>
      <c r="AF110" s="53">
        <f t="shared" si="31"/>
        <v>2.3660798788567103E-4</v>
      </c>
      <c r="AG110" s="53">
        <f>town_establishments[[#This Row],[share of state establishments]]/($AF$250-$AF$249)</f>
        <v>2.4481002741872309E-4</v>
      </c>
      <c r="AH110" s="53">
        <f>town_establishments[[#This Row],[share of state establishments (no residual)]]/(INDEX(regional_establishments[share of state establishments],MATCH(town_establishments[[#This Row],[Regional Planning Commission]],regional_establishments[Regional Planning Commission],0)))</f>
        <v>3.2299741602067186E-3</v>
      </c>
    </row>
    <row r="111" spans="1:34" x14ac:dyDescent="0.3">
      <c r="A111" s="75" t="s">
        <v>129</v>
      </c>
      <c r="B111" t="str">
        <f>VLOOKUP(town_establishments[[#This Row],[Municipality]],town_population[[Municipality]:[Regional Planning Commission]],2,FALSE)</f>
        <v>Northeastern Vermont Development Association</v>
      </c>
      <c r="C111">
        <v>1</v>
      </c>
      <c r="D111">
        <v>4</v>
      </c>
      <c r="E111">
        <v>4</v>
      </c>
      <c r="F111">
        <v>0</v>
      </c>
      <c r="G111">
        <v>0</v>
      </c>
      <c r="H111">
        <v>1</v>
      </c>
      <c r="I111">
        <v>1</v>
      </c>
      <c r="J111">
        <v>0</v>
      </c>
      <c r="K111">
        <v>2</v>
      </c>
      <c r="L111">
        <v>0</v>
      </c>
      <c r="M111">
        <v>1</v>
      </c>
      <c r="N111">
        <v>0</v>
      </c>
      <c r="O111">
        <v>1</v>
      </c>
      <c r="P111">
        <v>3</v>
      </c>
      <c r="Q111">
        <f t="shared" si="16"/>
        <v>18</v>
      </c>
      <c r="R111" s="53">
        <f t="shared" si="17"/>
        <v>5.5555555555555552E-2</v>
      </c>
      <c r="S111" s="53">
        <f t="shared" si="18"/>
        <v>0.22222222222222221</v>
      </c>
      <c r="T111" s="53">
        <f t="shared" si="19"/>
        <v>0.22222222222222221</v>
      </c>
      <c r="U111" s="53">
        <f t="shared" si="20"/>
        <v>0</v>
      </c>
      <c r="V111" s="53">
        <f t="shared" si="21"/>
        <v>0</v>
      </c>
      <c r="W111" s="53">
        <f t="shared" si="22"/>
        <v>5.5555555555555552E-2</v>
      </c>
      <c r="X111" s="53">
        <f t="shared" si="23"/>
        <v>5.5555555555555552E-2</v>
      </c>
      <c r="Y111" s="53">
        <f t="shared" si="24"/>
        <v>0</v>
      </c>
      <c r="Z111" s="53">
        <f t="shared" si="25"/>
        <v>0.1111111111111111</v>
      </c>
      <c r="AA111" s="53">
        <f t="shared" si="26"/>
        <v>0</v>
      </c>
      <c r="AB111" s="53">
        <f t="shared" si="27"/>
        <v>5.5555555555555552E-2</v>
      </c>
      <c r="AC111" s="53">
        <f t="shared" si="28"/>
        <v>0</v>
      </c>
      <c r="AD111" s="53">
        <f t="shared" si="29"/>
        <v>5.5555555555555552E-2</v>
      </c>
      <c r="AE111" s="53">
        <f t="shared" si="30"/>
        <v>0.16666666666666666</v>
      </c>
      <c r="AF111" s="53">
        <f t="shared" si="31"/>
        <v>8.5178875638841568E-4</v>
      </c>
      <c r="AG111" s="53">
        <f>town_establishments[[#This Row],[share of state establishments]]/($AF$250-$AF$249)</f>
        <v>8.8131609870740308E-4</v>
      </c>
      <c r="AH111" s="53">
        <f>town_establishments[[#This Row],[share of state establishments (no residual)]]/(INDEX(regional_establishments[share of state establishments],MATCH(town_establishments[[#This Row],[Regional Planning Commission]],regional_establishments[Regional Planning Commission],0)))</f>
        <v>1.1627906976744186E-2</v>
      </c>
    </row>
    <row r="112" spans="1:34" x14ac:dyDescent="0.3">
      <c r="A112" s="76" t="s">
        <v>132</v>
      </c>
      <c r="B112" t="str">
        <f>VLOOKUP(town_establishments[[#This Row],[Municipality]],town_population[[Municipality]:[Regional Planning Commission]],2,FALSE)</f>
        <v>Northeastern Vermont Development Association</v>
      </c>
      <c r="C112">
        <v>0</v>
      </c>
      <c r="D112">
        <v>3</v>
      </c>
      <c r="E112">
        <v>1</v>
      </c>
      <c r="F112">
        <v>0</v>
      </c>
      <c r="G112">
        <v>0</v>
      </c>
      <c r="H112">
        <v>0</v>
      </c>
      <c r="I112">
        <v>1</v>
      </c>
      <c r="J112">
        <v>0</v>
      </c>
      <c r="K112">
        <v>0</v>
      </c>
      <c r="L112">
        <v>1</v>
      </c>
      <c r="M112">
        <v>2</v>
      </c>
      <c r="N112">
        <v>0</v>
      </c>
      <c r="O112">
        <v>4</v>
      </c>
      <c r="P112">
        <v>1</v>
      </c>
      <c r="Q112">
        <f t="shared" si="16"/>
        <v>13</v>
      </c>
      <c r="R112" s="53">
        <f t="shared" si="17"/>
        <v>0</v>
      </c>
      <c r="S112" s="53">
        <f t="shared" si="18"/>
        <v>0.23076923076923078</v>
      </c>
      <c r="T112" s="53">
        <f t="shared" si="19"/>
        <v>7.6923076923076927E-2</v>
      </c>
      <c r="U112" s="53">
        <f t="shared" si="20"/>
        <v>0</v>
      </c>
      <c r="V112" s="53">
        <f t="shared" si="21"/>
        <v>0</v>
      </c>
      <c r="W112" s="53">
        <f t="shared" si="22"/>
        <v>0</v>
      </c>
      <c r="X112" s="53">
        <f t="shared" si="23"/>
        <v>7.6923076923076927E-2</v>
      </c>
      <c r="Y112" s="53">
        <f t="shared" si="24"/>
        <v>0</v>
      </c>
      <c r="Z112" s="53">
        <f t="shared" si="25"/>
        <v>0</v>
      </c>
      <c r="AA112" s="53">
        <f t="shared" si="26"/>
        <v>7.6923076923076927E-2</v>
      </c>
      <c r="AB112" s="53">
        <f t="shared" si="27"/>
        <v>0.15384615384615385</v>
      </c>
      <c r="AC112" s="53">
        <f t="shared" si="28"/>
        <v>0</v>
      </c>
      <c r="AD112" s="53">
        <f t="shared" si="29"/>
        <v>0.30769230769230771</v>
      </c>
      <c r="AE112" s="53">
        <f t="shared" si="30"/>
        <v>7.6923076923076927E-2</v>
      </c>
      <c r="AF112" s="53">
        <f t="shared" si="31"/>
        <v>6.1518076850274462E-4</v>
      </c>
      <c r="AG112" s="53">
        <f>town_establishments[[#This Row],[share of state establishments]]/($AF$250-$AF$249)</f>
        <v>6.3650607128867994E-4</v>
      </c>
      <c r="AH112" s="53">
        <f>town_establishments[[#This Row],[share of state establishments (no residual)]]/(INDEX(regional_establishments[share of state establishments],MATCH(town_establishments[[#This Row],[Regional Planning Commission]],regional_establishments[Regional Planning Commission],0)))</f>
        <v>8.3979328165374664E-3</v>
      </c>
    </row>
    <row r="113" spans="1:34" x14ac:dyDescent="0.3">
      <c r="A113" s="75" t="s">
        <v>136</v>
      </c>
      <c r="B113" t="str">
        <f>VLOOKUP(town_establishments[[#This Row],[Municipality]],town_population[[Municipality]:[Regional Planning Commission]],2,FALSE)</f>
        <v>Northeastern Vermont Development Association</v>
      </c>
      <c r="C113">
        <v>0</v>
      </c>
      <c r="D113">
        <v>0</v>
      </c>
      <c r="E113">
        <v>0</v>
      </c>
      <c r="F113">
        <v>0</v>
      </c>
      <c r="G113">
        <v>0</v>
      </c>
      <c r="H113">
        <v>1</v>
      </c>
      <c r="I113">
        <v>0</v>
      </c>
      <c r="J113">
        <v>0</v>
      </c>
      <c r="K113">
        <v>2</v>
      </c>
      <c r="L113">
        <v>0</v>
      </c>
      <c r="M113">
        <v>1</v>
      </c>
      <c r="N113">
        <v>0</v>
      </c>
      <c r="O113">
        <v>0</v>
      </c>
      <c r="P113">
        <v>0</v>
      </c>
      <c r="Q113">
        <f t="shared" si="16"/>
        <v>4</v>
      </c>
      <c r="R113" s="53">
        <f t="shared" si="17"/>
        <v>0</v>
      </c>
      <c r="S113" s="53">
        <f t="shared" si="18"/>
        <v>0</v>
      </c>
      <c r="T113" s="53">
        <f t="shared" si="19"/>
        <v>0</v>
      </c>
      <c r="U113" s="53">
        <f t="shared" si="20"/>
        <v>0</v>
      </c>
      <c r="V113" s="53">
        <f t="shared" si="21"/>
        <v>0</v>
      </c>
      <c r="W113" s="53">
        <f t="shared" si="22"/>
        <v>0.25</v>
      </c>
      <c r="X113" s="53">
        <f t="shared" si="23"/>
        <v>0</v>
      </c>
      <c r="Y113" s="53">
        <f t="shared" si="24"/>
        <v>0</v>
      </c>
      <c r="Z113" s="53">
        <f t="shared" si="25"/>
        <v>0.5</v>
      </c>
      <c r="AA113" s="53">
        <f t="shared" si="26"/>
        <v>0</v>
      </c>
      <c r="AB113" s="53">
        <f t="shared" si="27"/>
        <v>0.25</v>
      </c>
      <c r="AC113" s="53">
        <f t="shared" si="28"/>
        <v>0</v>
      </c>
      <c r="AD113" s="53">
        <f t="shared" si="29"/>
        <v>0</v>
      </c>
      <c r="AE113" s="53">
        <f t="shared" si="30"/>
        <v>0</v>
      </c>
      <c r="AF113" s="53">
        <f t="shared" si="31"/>
        <v>1.8928639030853681E-4</v>
      </c>
      <c r="AG113" s="53">
        <f>town_establishments[[#This Row],[share of state establishments]]/($AF$250-$AF$249)</f>
        <v>1.9584802193497845E-4</v>
      </c>
      <c r="AH113" s="53">
        <f>town_establishments[[#This Row],[share of state establishments (no residual)]]/(INDEX(regional_establishments[share of state establishments],MATCH(town_establishments[[#This Row],[Regional Planning Commission]],regional_establishments[Regional Planning Commission],0)))</f>
        <v>2.5839793281653744E-3</v>
      </c>
    </row>
    <row r="114" spans="1:34" x14ac:dyDescent="0.3">
      <c r="A114" s="76" t="s">
        <v>143</v>
      </c>
      <c r="B114" t="str">
        <f>VLOOKUP(town_establishments[[#This Row],[Municipality]],town_population[[Municipality]:[Regional Planning Commission]],2,FALSE)</f>
        <v>Northeastern Vermont Development Association</v>
      </c>
      <c r="C114">
        <v>0</v>
      </c>
      <c r="D114">
        <v>0</v>
      </c>
      <c r="E114">
        <v>4</v>
      </c>
      <c r="F114">
        <v>0</v>
      </c>
      <c r="G114">
        <v>1</v>
      </c>
      <c r="H114">
        <v>0</v>
      </c>
      <c r="I114">
        <v>1</v>
      </c>
      <c r="J114">
        <v>0</v>
      </c>
      <c r="K114">
        <v>1</v>
      </c>
      <c r="L114">
        <v>1</v>
      </c>
      <c r="M114">
        <v>0</v>
      </c>
      <c r="N114">
        <v>1</v>
      </c>
      <c r="O114">
        <v>1</v>
      </c>
      <c r="P114">
        <v>1</v>
      </c>
      <c r="Q114">
        <f t="shared" si="16"/>
        <v>11</v>
      </c>
      <c r="R114" s="53">
        <f t="shared" si="17"/>
        <v>0</v>
      </c>
      <c r="S114" s="53">
        <f t="shared" si="18"/>
        <v>0</v>
      </c>
      <c r="T114" s="53">
        <f t="shared" si="19"/>
        <v>0.36363636363636365</v>
      </c>
      <c r="U114" s="53">
        <f t="shared" si="20"/>
        <v>0</v>
      </c>
      <c r="V114" s="53">
        <f t="shared" si="21"/>
        <v>9.0909090909090912E-2</v>
      </c>
      <c r="W114" s="53">
        <f t="shared" si="22"/>
        <v>0</v>
      </c>
      <c r="X114" s="53">
        <f t="shared" si="23"/>
        <v>9.0909090909090912E-2</v>
      </c>
      <c r="Y114" s="53">
        <f t="shared" si="24"/>
        <v>0</v>
      </c>
      <c r="Z114" s="53">
        <f t="shared" si="25"/>
        <v>9.0909090909090912E-2</v>
      </c>
      <c r="AA114" s="53">
        <f t="shared" si="26"/>
        <v>9.0909090909090912E-2</v>
      </c>
      <c r="AB114" s="53">
        <f t="shared" si="27"/>
        <v>0</v>
      </c>
      <c r="AC114" s="53">
        <f t="shared" si="28"/>
        <v>9.0909090909090912E-2</v>
      </c>
      <c r="AD114" s="53">
        <f t="shared" si="29"/>
        <v>9.0909090909090912E-2</v>
      </c>
      <c r="AE114" s="53">
        <f t="shared" si="30"/>
        <v>9.0909090909090912E-2</v>
      </c>
      <c r="AF114" s="53">
        <f t="shared" si="31"/>
        <v>5.2053757334847629E-4</v>
      </c>
      <c r="AG114" s="53">
        <f>town_establishments[[#This Row],[share of state establishments]]/($AF$250-$AF$249)</f>
        <v>5.3858206032119077E-4</v>
      </c>
      <c r="AH114" s="53">
        <f>town_establishments[[#This Row],[share of state establishments (no residual)]]/(INDEX(regional_establishments[share of state establishments],MATCH(town_establishments[[#This Row],[Regional Planning Commission]],regional_establishments[Regional Planning Commission],0)))</f>
        <v>7.1059431524547806E-3</v>
      </c>
    </row>
    <row r="115" spans="1:34" x14ac:dyDescent="0.3">
      <c r="A115" s="75" t="s">
        <v>145</v>
      </c>
      <c r="B115" t="str">
        <f>VLOOKUP(town_establishments[[#This Row],[Municipality]],town_population[[Municipality]:[Regional Planning Commission]],2,FALSE)</f>
        <v>Northeastern Vermont Development Association</v>
      </c>
      <c r="C115">
        <v>1</v>
      </c>
      <c r="D115">
        <v>2</v>
      </c>
      <c r="E115">
        <v>2</v>
      </c>
      <c r="F115">
        <v>0</v>
      </c>
      <c r="G115">
        <v>0</v>
      </c>
      <c r="H115">
        <v>0</v>
      </c>
      <c r="I115">
        <v>1</v>
      </c>
      <c r="J115">
        <v>0</v>
      </c>
      <c r="K115">
        <v>3</v>
      </c>
      <c r="L115">
        <v>1</v>
      </c>
      <c r="M115">
        <v>1</v>
      </c>
      <c r="N115">
        <v>0</v>
      </c>
      <c r="O115">
        <v>0</v>
      </c>
      <c r="P115">
        <v>3</v>
      </c>
      <c r="Q115">
        <f t="shared" si="16"/>
        <v>14</v>
      </c>
      <c r="R115" s="53">
        <f t="shared" si="17"/>
        <v>7.1428571428571425E-2</v>
      </c>
      <c r="S115" s="53">
        <f t="shared" si="18"/>
        <v>0.14285714285714285</v>
      </c>
      <c r="T115" s="53">
        <f t="shared" si="19"/>
        <v>0.14285714285714285</v>
      </c>
      <c r="U115" s="53">
        <f t="shared" si="20"/>
        <v>0</v>
      </c>
      <c r="V115" s="53">
        <f t="shared" si="21"/>
        <v>0</v>
      </c>
      <c r="W115" s="53">
        <f t="shared" si="22"/>
        <v>0</v>
      </c>
      <c r="X115" s="53">
        <f t="shared" si="23"/>
        <v>7.1428571428571425E-2</v>
      </c>
      <c r="Y115" s="53">
        <f t="shared" si="24"/>
        <v>0</v>
      </c>
      <c r="Z115" s="53">
        <f t="shared" si="25"/>
        <v>0.21428571428571427</v>
      </c>
      <c r="AA115" s="53">
        <f t="shared" si="26"/>
        <v>7.1428571428571425E-2</v>
      </c>
      <c r="AB115" s="53">
        <f t="shared" si="27"/>
        <v>7.1428571428571425E-2</v>
      </c>
      <c r="AC115" s="53">
        <f t="shared" si="28"/>
        <v>0</v>
      </c>
      <c r="AD115" s="53">
        <f t="shared" si="29"/>
        <v>0</v>
      </c>
      <c r="AE115" s="53">
        <f t="shared" si="30"/>
        <v>0.21428571428571427</v>
      </c>
      <c r="AF115" s="53">
        <f t="shared" si="31"/>
        <v>6.625023660798789E-4</v>
      </c>
      <c r="AG115" s="53">
        <f>town_establishments[[#This Row],[share of state establishments]]/($AF$250-$AF$249)</f>
        <v>6.8546807677242463E-4</v>
      </c>
      <c r="AH115" s="53">
        <f>town_establishments[[#This Row],[share of state establishments (no residual)]]/(INDEX(regional_establishments[share of state establishments],MATCH(town_establishments[[#This Row],[Regional Planning Commission]],regional_establishments[Regional Planning Commission],0)))</f>
        <v>9.0439276485788107E-3</v>
      </c>
    </row>
    <row r="116" spans="1:34" x14ac:dyDescent="0.3">
      <c r="A116" s="76" t="s">
        <v>146</v>
      </c>
      <c r="B116" t="str">
        <f>VLOOKUP(town_establishments[[#This Row],[Municipality]],town_population[[Municipality]:[Regional Planning Commission]],2,FALSE)</f>
        <v>Northeastern Vermont Development Association</v>
      </c>
      <c r="C116">
        <v>8</v>
      </c>
      <c r="D116">
        <v>33</v>
      </c>
      <c r="E116">
        <v>8</v>
      </c>
      <c r="F116">
        <v>2</v>
      </c>
      <c r="G116">
        <v>6</v>
      </c>
      <c r="H116">
        <v>5</v>
      </c>
      <c r="I116">
        <v>20</v>
      </c>
      <c r="J116">
        <v>0</v>
      </c>
      <c r="K116">
        <v>8</v>
      </c>
      <c r="L116">
        <v>9</v>
      </c>
      <c r="M116">
        <v>17</v>
      </c>
      <c r="N116">
        <v>4</v>
      </c>
      <c r="O116">
        <v>21</v>
      </c>
      <c r="P116">
        <v>13</v>
      </c>
      <c r="Q116">
        <f t="shared" si="16"/>
        <v>154</v>
      </c>
      <c r="R116" s="53">
        <f t="shared" si="17"/>
        <v>5.1948051948051951E-2</v>
      </c>
      <c r="S116" s="53">
        <f t="shared" si="18"/>
        <v>0.21428571428571427</v>
      </c>
      <c r="T116" s="53">
        <f t="shared" si="19"/>
        <v>5.1948051948051951E-2</v>
      </c>
      <c r="U116" s="53">
        <f t="shared" si="20"/>
        <v>1.2987012987012988E-2</v>
      </c>
      <c r="V116" s="53">
        <f t="shared" si="21"/>
        <v>3.896103896103896E-2</v>
      </c>
      <c r="W116" s="53">
        <f t="shared" si="22"/>
        <v>3.2467532467532464E-2</v>
      </c>
      <c r="X116" s="53">
        <f t="shared" si="23"/>
        <v>0.12987012987012986</v>
      </c>
      <c r="Y116" s="53">
        <f t="shared" si="24"/>
        <v>0</v>
      </c>
      <c r="Z116" s="53">
        <f t="shared" si="25"/>
        <v>5.1948051948051951E-2</v>
      </c>
      <c r="AA116" s="53">
        <f t="shared" si="26"/>
        <v>5.844155844155844E-2</v>
      </c>
      <c r="AB116" s="53">
        <f t="shared" si="27"/>
        <v>0.11038961038961038</v>
      </c>
      <c r="AC116" s="53">
        <f t="shared" si="28"/>
        <v>2.5974025974025976E-2</v>
      </c>
      <c r="AD116" s="53">
        <f t="shared" si="29"/>
        <v>0.13636363636363635</v>
      </c>
      <c r="AE116" s="53">
        <f t="shared" si="30"/>
        <v>8.4415584415584416E-2</v>
      </c>
      <c r="AF116" s="53">
        <f t="shared" si="31"/>
        <v>7.2875260268786676E-3</v>
      </c>
      <c r="AG116" s="53">
        <f>town_establishments[[#This Row],[share of state establishments]]/($AF$250-$AF$249)</f>
        <v>7.5401488444966714E-3</v>
      </c>
      <c r="AH116" s="53">
        <f>town_establishments[[#This Row],[share of state establishments (no residual)]]/(INDEX(regional_establishments[share of state establishments],MATCH(town_establishments[[#This Row],[Regional Planning Commission]],regional_establishments[Regional Planning Commission],0)))</f>
        <v>9.9483204134366926E-2</v>
      </c>
    </row>
    <row r="117" spans="1:34" x14ac:dyDescent="0.3">
      <c r="A117" s="75" t="s">
        <v>147</v>
      </c>
      <c r="B117" t="str">
        <f>VLOOKUP(town_establishments[[#This Row],[Municipality]],town_population[[Municipality]:[Regional Planning Commission]],2,FALSE)</f>
        <v>Northeastern Vermont Development Association</v>
      </c>
      <c r="C117">
        <v>0</v>
      </c>
      <c r="D117">
        <v>0</v>
      </c>
      <c r="E117">
        <v>1</v>
      </c>
      <c r="F117">
        <v>0</v>
      </c>
      <c r="G117">
        <v>0</v>
      </c>
      <c r="H117">
        <v>0</v>
      </c>
      <c r="I117">
        <v>1</v>
      </c>
      <c r="J117">
        <v>0</v>
      </c>
      <c r="K117">
        <v>0</v>
      </c>
      <c r="L117">
        <v>0</v>
      </c>
      <c r="M117">
        <v>1</v>
      </c>
      <c r="N117">
        <v>0</v>
      </c>
      <c r="O117">
        <v>0</v>
      </c>
      <c r="P117">
        <v>1</v>
      </c>
      <c r="Q117">
        <f t="shared" si="16"/>
        <v>4</v>
      </c>
      <c r="R117" s="53">
        <f t="shared" si="17"/>
        <v>0</v>
      </c>
      <c r="S117" s="53">
        <f t="shared" si="18"/>
        <v>0</v>
      </c>
      <c r="T117" s="53">
        <f t="shared" si="19"/>
        <v>0.25</v>
      </c>
      <c r="U117" s="53">
        <f t="shared" si="20"/>
        <v>0</v>
      </c>
      <c r="V117" s="53">
        <f t="shared" si="21"/>
        <v>0</v>
      </c>
      <c r="W117" s="53">
        <f t="shared" si="22"/>
        <v>0</v>
      </c>
      <c r="X117" s="53">
        <f t="shared" si="23"/>
        <v>0.25</v>
      </c>
      <c r="Y117" s="53">
        <f t="shared" si="24"/>
        <v>0</v>
      </c>
      <c r="Z117" s="53">
        <f t="shared" si="25"/>
        <v>0</v>
      </c>
      <c r="AA117" s="53">
        <f t="shared" si="26"/>
        <v>0</v>
      </c>
      <c r="AB117" s="53">
        <f t="shared" si="27"/>
        <v>0.25</v>
      </c>
      <c r="AC117" s="53">
        <f t="shared" si="28"/>
        <v>0</v>
      </c>
      <c r="AD117" s="53">
        <f t="shared" si="29"/>
        <v>0</v>
      </c>
      <c r="AE117" s="53">
        <f t="shared" si="30"/>
        <v>0.25</v>
      </c>
      <c r="AF117" s="53">
        <f t="shared" si="31"/>
        <v>1.8928639030853681E-4</v>
      </c>
      <c r="AG117" s="53">
        <f>town_establishments[[#This Row],[share of state establishments]]/($AF$250-$AF$249)</f>
        <v>1.9584802193497845E-4</v>
      </c>
      <c r="AH117" s="53">
        <f>town_establishments[[#This Row],[share of state establishments (no residual)]]/(INDEX(regional_establishments[share of state establishments],MATCH(town_establishments[[#This Row],[Regional Planning Commission]],regional_establishments[Regional Planning Commission],0)))</f>
        <v>2.5839793281653744E-3</v>
      </c>
    </row>
    <row r="118" spans="1:34" x14ac:dyDescent="0.3">
      <c r="A118" s="76" t="s">
        <v>160</v>
      </c>
      <c r="B118" t="str">
        <f>VLOOKUP(town_establishments[[#This Row],[Municipality]],town_population[[Municipality]:[Regional Planning Commission]],2,FALSE)</f>
        <v>Northeastern Vermont Development Association</v>
      </c>
      <c r="C118">
        <v>0</v>
      </c>
      <c r="D118">
        <v>1</v>
      </c>
      <c r="E118">
        <v>1</v>
      </c>
      <c r="F118">
        <v>0</v>
      </c>
      <c r="G118">
        <v>0</v>
      </c>
      <c r="H118">
        <v>1</v>
      </c>
      <c r="I118">
        <v>1</v>
      </c>
      <c r="J118">
        <v>0</v>
      </c>
      <c r="K118">
        <v>1</v>
      </c>
      <c r="L118">
        <v>1</v>
      </c>
      <c r="M118">
        <v>0</v>
      </c>
      <c r="N118">
        <v>0</v>
      </c>
      <c r="O118">
        <v>0</v>
      </c>
      <c r="P118">
        <v>1</v>
      </c>
      <c r="Q118">
        <f t="shared" si="16"/>
        <v>7</v>
      </c>
      <c r="R118" s="53">
        <f t="shared" si="17"/>
        <v>0</v>
      </c>
      <c r="S118" s="53">
        <f t="shared" si="18"/>
        <v>0.14285714285714285</v>
      </c>
      <c r="T118" s="53">
        <f t="shared" si="19"/>
        <v>0.14285714285714285</v>
      </c>
      <c r="U118" s="53">
        <f t="shared" si="20"/>
        <v>0</v>
      </c>
      <c r="V118" s="53">
        <f t="shared" si="21"/>
        <v>0</v>
      </c>
      <c r="W118" s="53">
        <f t="shared" si="22"/>
        <v>0.14285714285714285</v>
      </c>
      <c r="X118" s="53">
        <f t="shared" si="23"/>
        <v>0.14285714285714285</v>
      </c>
      <c r="Y118" s="53">
        <f t="shared" si="24"/>
        <v>0</v>
      </c>
      <c r="Z118" s="53">
        <f t="shared" si="25"/>
        <v>0.14285714285714285</v>
      </c>
      <c r="AA118" s="53">
        <f t="shared" si="26"/>
        <v>0.14285714285714285</v>
      </c>
      <c r="AB118" s="53">
        <f t="shared" si="27"/>
        <v>0</v>
      </c>
      <c r="AC118" s="53">
        <f t="shared" si="28"/>
        <v>0</v>
      </c>
      <c r="AD118" s="53">
        <f t="shared" si="29"/>
        <v>0</v>
      </c>
      <c r="AE118" s="53">
        <f t="shared" si="30"/>
        <v>0.14285714285714285</v>
      </c>
      <c r="AF118" s="53">
        <f t="shared" si="31"/>
        <v>3.3125118303993945E-4</v>
      </c>
      <c r="AG118" s="53">
        <f>town_establishments[[#This Row],[share of state establishments]]/($AF$250-$AF$249)</f>
        <v>3.4273403838621232E-4</v>
      </c>
      <c r="AH118" s="53">
        <f>town_establishments[[#This Row],[share of state establishments (no residual)]]/(INDEX(regional_establishments[share of state establishments],MATCH(town_establishments[[#This Row],[Regional Planning Commission]],regional_establishments[Regional Planning Commission],0)))</f>
        <v>4.5219638242894053E-3</v>
      </c>
    </row>
    <row r="119" spans="1:34" x14ac:dyDescent="0.3">
      <c r="A119" s="75" t="s">
        <v>165</v>
      </c>
      <c r="B119" t="str">
        <f>VLOOKUP(town_establishments[[#This Row],[Municipality]],town_population[[Municipality]:[Regional Planning Commission]],2,FALSE)</f>
        <v>Northeastern Vermont Development Association</v>
      </c>
      <c r="C119">
        <v>0</v>
      </c>
      <c r="D119">
        <v>0</v>
      </c>
      <c r="E119">
        <v>0</v>
      </c>
      <c r="F119">
        <v>0</v>
      </c>
      <c r="G119">
        <v>0</v>
      </c>
      <c r="H119">
        <v>0</v>
      </c>
      <c r="I119">
        <v>0</v>
      </c>
      <c r="J119">
        <v>0</v>
      </c>
      <c r="K119">
        <v>0</v>
      </c>
      <c r="L119">
        <v>1</v>
      </c>
      <c r="M119">
        <v>1</v>
      </c>
      <c r="N119">
        <v>0</v>
      </c>
      <c r="O119">
        <v>0</v>
      </c>
      <c r="P119">
        <v>1</v>
      </c>
      <c r="Q119">
        <f t="shared" si="16"/>
        <v>3</v>
      </c>
      <c r="R119" s="53">
        <f t="shared" si="17"/>
        <v>0</v>
      </c>
      <c r="S119" s="53">
        <f t="shared" si="18"/>
        <v>0</v>
      </c>
      <c r="T119" s="53">
        <f t="shared" si="19"/>
        <v>0</v>
      </c>
      <c r="U119" s="53">
        <f t="shared" si="20"/>
        <v>0</v>
      </c>
      <c r="V119" s="53">
        <f t="shared" si="21"/>
        <v>0</v>
      </c>
      <c r="W119" s="53">
        <f t="shared" si="22"/>
        <v>0</v>
      </c>
      <c r="X119" s="53">
        <f t="shared" si="23"/>
        <v>0</v>
      </c>
      <c r="Y119" s="53">
        <f t="shared" si="24"/>
        <v>0</v>
      </c>
      <c r="Z119" s="53">
        <f t="shared" si="25"/>
        <v>0</v>
      </c>
      <c r="AA119" s="53">
        <f t="shared" si="26"/>
        <v>0.33333333333333331</v>
      </c>
      <c r="AB119" s="53">
        <f t="shared" si="27"/>
        <v>0.33333333333333331</v>
      </c>
      <c r="AC119" s="53">
        <f t="shared" si="28"/>
        <v>0</v>
      </c>
      <c r="AD119" s="53">
        <f t="shared" si="29"/>
        <v>0</v>
      </c>
      <c r="AE119" s="53">
        <f t="shared" si="30"/>
        <v>0.33333333333333331</v>
      </c>
      <c r="AF119" s="53">
        <f t="shared" si="31"/>
        <v>1.4196479273140261E-4</v>
      </c>
      <c r="AG119" s="53">
        <f>town_establishments[[#This Row],[share of state establishments]]/($AF$250-$AF$249)</f>
        <v>1.4688601645123384E-4</v>
      </c>
      <c r="AH119" s="53">
        <f>town_establishments[[#This Row],[share of state establishments (no residual)]]/(INDEX(regional_establishments[share of state establishments],MATCH(town_establishments[[#This Row],[Regional Planning Commission]],regional_establishments[Regional Planning Commission],0)))</f>
        <v>1.937984496124031E-3</v>
      </c>
    </row>
    <row r="120" spans="1:34" x14ac:dyDescent="0.3">
      <c r="A120" s="76" t="s">
        <v>168</v>
      </c>
      <c r="B120" t="str">
        <f>VLOOKUP(town_establishments[[#This Row],[Municipality]],town_population[[Municipality]:[Regional Planning Commission]],2,FALSE)</f>
        <v>Northeastern Vermont Development Association</v>
      </c>
      <c r="C120">
        <v>9</v>
      </c>
      <c r="D120">
        <v>39</v>
      </c>
      <c r="E120">
        <v>7</v>
      </c>
      <c r="F120">
        <v>7</v>
      </c>
      <c r="G120">
        <v>14</v>
      </c>
      <c r="H120">
        <v>5</v>
      </c>
      <c r="I120">
        <v>20</v>
      </c>
      <c r="J120">
        <v>1</v>
      </c>
      <c r="K120">
        <v>18</v>
      </c>
      <c r="L120">
        <v>9</v>
      </c>
      <c r="M120">
        <v>35</v>
      </c>
      <c r="N120">
        <v>5</v>
      </c>
      <c r="O120">
        <v>18</v>
      </c>
      <c r="P120">
        <v>27</v>
      </c>
      <c r="Q120">
        <f t="shared" si="16"/>
        <v>214</v>
      </c>
      <c r="R120" s="53">
        <f t="shared" si="17"/>
        <v>4.2056074766355138E-2</v>
      </c>
      <c r="S120" s="53">
        <f t="shared" si="18"/>
        <v>0.1822429906542056</v>
      </c>
      <c r="T120" s="53">
        <f t="shared" si="19"/>
        <v>3.2710280373831772E-2</v>
      </c>
      <c r="U120" s="53">
        <f t="shared" si="20"/>
        <v>3.2710280373831772E-2</v>
      </c>
      <c r="V120" s="53">
        <f t="shared" si="21"/>
        <v>6.5420560747663545E-2</v>
      </c>
      <c r="W120" s="53">
        <f t="shared" si="22"/>
        <v>2.336448598130841E-2</v>
      </c>
      <c r="X120" s="53">
        <f t="shared" si="23"/>
        <v>9.3457943925233641E-2</v>
      </c>
      <c r="Y120" s="53">
        <f t="shared" si="24"/>
        <v>4.6728971962616819E-3</v>
      </c>
      <c r="Z120" s="53">
        <f t="shared" si="25"/>
        <v>8.4112149532710276E-2</v>
      </c>
      <c r="AA120" s="53">
        <f t="shared" si="26"/>
        <v>4.2056074766355138E-2</v>
      </c>
      <c r="AB120" s="53">
        <f t="shared" si="27"/>
        <v>0.16355140186915887</v>
      </c>
      <c r="AC120" s="53">
        <f t="shared" si="28"/>
        <v>2.336448598130841E-2</v>
      </c>
      <c r="AD120" s="53">
        <f t="shared" si="29"/>
        <v>8.4112149532710276E-2</v>
      </c>
      <c r="AE120" s="53">
        <f t="shared" si="30"/>
        <v>0.12616822429906541</v>
      </c>
      <c r="AF120" s="53">
        <f t="shared" si="31"/>
        <v>1.0126821881506719E-2</v>
      </c>
      <c r="AG120" s="53">
        <f>town_establishments[[#This Row],[share of state establishments]]/($AF$250-$AF$249)</f>
        <v>1.0477869173521347E-2</v>
      </c>
      <c r="AH120" s="53">
        <f>town_establishments[[#This Row],[share of state establishments (no residual)]]/(INDEX(regional_establishments[share of state establishments],MATCH(town_establishments[[#This Row],[Regional Planning Commission]],regional_establishments[Regional Planning Commission],0)))</f>
        <v>0.13824289405684753</v>
      </c>
    </row>
    <row r="121" spans="1:34" x14ac:dyDescent="0.3">
      <c r="A121" s="75" t="s">
        <v>169</v>
      </c>
      <c r="B121" t="str">
        <f>VLOOKUP(town_establishments[[#This Row],[Municipality]],town_population[[Municipality]:[Regional Planning Commission]],2,FALSE)</f>
        <v>Northeastern Vermont Development Association</v>
      </c>
      <c r="C121">
        <v>3</v>
      </c>
      <c r="D121">
        <v>9</v>
      </c>
      <c r="E121">
        <v>3</v>
      </c>
      <c r="F121">
        <v>0</v>
      </c>
      <c r="G121">
        <v>0</v>
      </c>
      <c r="H121">
        <v>1</v>
      </c>
      <c r="I121">
        <v>2</v>
      </c>
      <c r="J121">
        <v>0</v>
      </c>
      <c r="K121">
        <v>5</v>
      </c>
      <c r="L121">
        <v>1</v>
      </c>
      <c r="M121">
        <v>4</v>
      </c>
      <c r="N121">
        <v>1</v>
      </c>
      <c r="O121">
        <v>1</v>
      </c>
      <c r="P121">
        <v>2</v>
      </c>
      <c r="Q121">
        <f t="shared" si="16"/>
        <v>32</v>
      </c>
      <c r="R121" s="53">
        <f t="shared" si="17"/>
        <v>9.375E-2</v>
      </c>
      <c r="S121" s="53">
        <f t="shared" si="18"/>
        <v>0.28125</v>
      </c>
      <c r="T121" s="53">
        <f t="shared" si="19"/>
        <v>9.375E-2</v>
      </c>
      <c r="U121" s="53">
        <f t="shared" si="20"/>
        <v>0</v>
      </c>
      <c r="V121" s="53">
        <f t="shared" si="21"/>
        <v>0</v>
      </c>
      <c r="W121" s="53">
        <f t="shared" si="22"/>
        <v>3.125E-2</v>
      </c>
      <c r="X121" s="53">
        <f t="shared" si="23"/>
        <v>6.25E-2</v>
      </c>
      <c r="Y121" s="53">
        <f t="shared" si="24"/>
        <v>0</v>
      </c>
      <c r="Z121" s="53">
        <f t="shared" si="25"/>
        <v>0.15625</v>
      </c>
      <c r="AA121" s="53">
        <f t="shared" si="26"/>
        <v>3.125E-2</v>
      </c>
      <c r="AB121" s="53">
        <f t="shared" si="27"/>
        <v>0.125</v>
      </c>
      <c r="AC121" s="53">
        <f t="shared" si="28"/>
        <v>3.125E-2</v>
      </c>
      <c r="AD121" s="53">
        <f t="shared" si="29"/>
        <v>3.125E-2</v>
      </c>
      <c r="AE121" s="53">
        <f t="shared" si="30"/>
        <v>6.25E-2</v>
      </c>
      <c r="AF121" s="53">
        <f t="shared" si="31"/>
        <v>1.5142911224682945E-3</v>
      </c>
      <c r="AG121" s="53">
        <f>town_establishments[[#This Row],[share of state establishments]]/($AF$250-$AF$249)</f>
        <v>1.5667841754798276E-3</v>
      </c>
      <c r="AH121" s="53">
        <f>town_establishments[[#This Row],[share of state establishments (no residual)]]/(INDEX(regional_establishments[share of state establishments],MATCH(town_establishments[[#This Row],[Regional Planning Commission]],regional_establishments[Regional Planning Commission],0)))</f>
        <v>2.0671834625322995E-2</v>
      </c>
    </row>
    <row r="122" spans="1:34" x14ac:dyDescent="0.3">
      <c r="A122" s="76" t="s">
        <v>172</v>
      </c>
      <c r="B122" t="str">
        <f>VLOOKUP(town_establishments[[#This Row],[Municipality]],town_population[[Municipality]:[Regional Planning Commission]],2,FALSE)</f>
        <v>Northeastern Vermont Development Association</v>
      </c>
      <c r="C122">
        <v>0</v>
      </c>
      <c r="D122">
        <v>1</v>
      </c>
      <c r="E122">
        <v>2</v>
      </c>
      <c r="F122">
        <v>0</v>
      </c>
      <c r="G122">
        <v>0</v>
      </c>
      <c r="H122">
        <v>0</v>
      </c>
      <c r="I122">
        <v>1</v>
      </c>
      <c r="J122">
        <v>0</v>
      </c>
      <c r="K122">
        <v>1</v>
      </c>
      <c r="L122">
        <v>0</v>
      </c>
      <c r="M122">
        <v>1</v>
      </c>
      <c r="N122">
        <v>0</v>
      </c>
      <c r="O122">
        <v>1</v>
      </c>
      <c r="P122">
        <v>1</v>
      </c>
      <c r="Q122">
        <f t="shared" si="16"/>
        <v>8</v>
      </c>
      <c r="R122" s="53">
        <f t="shared" si="17"/>
        <v>0</v>
      </c>
      <c r="S122" s="53">
        <f t="shared" si="18"/>
        <v>0.125</v>
      </c>
      <c r="T122" s="53">
        <f t="shared" si="19"/>
        <v>0.25</v>
      </c>
      <c r="U122" s="53">
        <f t="shared" si="20"/>
        <v>0</v>
      </c>
      <c r="V122" s="53">
        <f t="shared" si="21"/>
        <v>0</v>
      </c>
      <c r="W122" s="53">
        <f t="shared" si="22"/>
        <v>0</v>
      </c>
      <c r="X122" s="53">
        <f t="shared" si="23"/>
        <v>0.125</v>
      </c>
      <c r="Y122" s="53">
        <f t="shared" si="24"/>
        <v>0</v>
      </c>
      <c r="Z122" s="53">
        <f t="shared" si="25"/>
        <v>0.125</v>
      </c>
      <c r="AA122" s="53">
        <f t="shared" si="26"/>
        <v>0</v>
      </c>
      <c r="AB122" s="53">
        <f t="shared" si="27"/>
        <v>0.125</v>
      </c>
      <c r="AC122" s="53">
        <f t="shared" si="28"/>
        <v>0</v>
      </c>
      <c r="AD122" s="53">
        <f t="shared" si="29"/>
        <v>0.125</v>
      </c>
      <c r="AE122" s="53">
        <f t="shared" si="30"/>
        <v>0.125</v>
      </c>
      <c r="AF122" s="53">
        <f t="shared" si="31"/>
        <v>3.7857278061707362E-4</v>
      </c>
      <c r="AG122" s="53">
        <f>town_establishments[[#This Row],[share of state establishments]]/($AF$250-$AF$249)</f>
        <v>3.916960438699569E-4</v>
      </c>
      <c r="AH122" s="53">
        <f>town_establishments[[#This Row],[share of state establishments (no residual)]]/(INDEX(regional_establishments[share of state establishments],MATCH(town_establishments[[#This Row],[Regional Planning Commission]],regional_establishments[Regional Planning Commission],0)))</f>
        <v>5.1679586563307487E-3</v>
      </c>
    </row>
    <row r="123" spans="1:34" x14ac:dyDescent="0.3">
      <c r="A123" s="75" t="s">
        <v>178</v>
      </c>
      <c r="B123" t="str">
        <f>VLOOKUP(town_establishments[[#This Row],[Municipality]],town_population[[Municipality]:[Regional Planning Commission]],2,FALSE)</f>
        <v>Northeastern Vermont Development Association</v>
      </c>
      <c r="C123">
        <v>0</v>
      </c>
      <c r="D123">
        <v>0</v>
      </c>
      <c r="E123">
        <v>1</v>
      </c>
      <c r="F123">
        <v>0</v>
      </c>
      <c r="G123">
        <v>1</v>
      </c>
      <c r="H123">
        <v>0</v>
      </c>
      <c r="I123">
        <v>1</v>
      </c>
      <c r="J123">
        <v>1</v>
      </c>
      <c r="K123">
        <v>1</v>
      </c>
      <c r="L123">
        <v>1</v>
      </c>
      <c r="M123">
        <v>1</v>
      </c>
      <c r="N123">
        <v>0</v>
      </c>
      <c r="O123">
        <v>1</v>
      </c>
      <c r="P123">
        <v>0</v>
      </c>
      <c r="Q123">
        <f t="shared" si="16"/>
        <v>8</v>
      </c>
      <c r="R123" s="53">
        <f t="shared" si="17"/>
        <v>0</v>
      </c>
      <c r="S123" s="53">
        <f t="shared" si="18"/>
        <v>0</v>
      </c>
      <c r="T123" s="53">
        <f t="shared" si="19"/>
        <v>0.125</v>
      </c>
      <c r="U123" s="53">
        <f t="shared" si="20"/>
        <v>0</v>
      </c>
      <c r="V123" s="53">
        <f t="shared" si="21"/>
        <v>0.125</v>
      </c>
      <c r="W123" s="53">
        <f t="shared" si="22"/>
        <v>0</v>
      </c>
      <c r="X123" s="53">
        <f t="shared" si="23"/>
        <v>0.125</v>
      </c>
      <c r="Y123" s="53">
        <f t="shared" si="24"/>
        <v>0.125</v>
      </c>
      <c r="Z123" s="53">
        <f t="shared" si="25"/>
        <v>0.125</v>
      </c>
      <c r="AA123" s="53">
        <f t="shared" si="26"/>
        <v>0.125</v>
      </c>
      <c r="AB123" s="53">
        <f t="shared" si="27"/>
        <v>0.125</v>
      </c>
      <c r="AC123" s="53">
        <f t="shared" si="28"/>
        <v>0</v>
      </c>
      <c r="AD123" s="53">
        <f t="shared" si="29"/>
        <v>0.125</v>
      </c>
      <c r="AE123" s="53">
        <f t="shared" si="30"/>
        <v>0</v>
      </c>
      <c r="AF123" s="53">
        <f t="shared" si="31"/>
        <v>3.7857278061707362E-4</v>
      </c>
      <c r="AG123" s="53">
        <f>town_establishments[[#This Row],[share of state establishments]]/($AF$250-$AF$249)</f>
        <v>3.916960438699569E-4</v>
      </c>
      <c r="AH123" s="53">
        <f>town_establishments[[#This Row],[share of state establishments (no residual)]]/(INDEX(regional_establishments[share of state establishments],MATCH(town_establishments[[#This Row],[Regional Planning Commission]],regional_establishments[Regional Planning Commission],0)))</f>
        <v>5.1679586563307487E-3</v>
      </c>
    </row>
    <row r="124" spans="1:34" x14ac:dyDescent="0.3">
      <c r="A124" s="76" t="s">
        <v>202</v>
      </c>
      <c r="B124" t="str">
        <f>VLOOKUP(town_establishments[[#This Row],[Municipality]],town_population[[Municipality]:[Regional Planning Commission]],2,FALSE)</f>
        <v>Northeastern Vermont Development Association</v>
      </c>
      <c r="C124">
        <v>1</v>
      </c>
      <c r="D124">
        <v>0</v>
      </c>
      <c r="E124">
        <v>5</v>
      </c>
      <c r="F124">
        <v>0</v>
      </c>
      <c r="G124">
        <v>0</v>
      </c>
      <c r="H124">
        <v>1</v>
      </c>
      <c r="I124">
        <v>2</v>
      </c>
      <c r="J124">
        <v>0</v>
      </c>
      <c r="K124">
        <v>1</v>
      </c>
      <c r="L124">
        <v>0</v>
      </c>
      <c r="M124">
        <v>1</v>
      </c>
      <c r="N124">
        <v>0</v>
      </c>
      <c r="O124">
        <v>0</v>
      </c>
      <c r="P124">
        <v>3</v>
      </c>
      <c r="Q124">
        <f t="shared" si="16"/>
        <v>14</v>
      </c>
      <c r="R124" s="53">
        <f t="shared" si="17"/>
        <v>7.1428571428571425E-2</v>
      </c>
      <c r="S124" s="53">
        <f t="shared" si="18"/>
        <v>0</v>
      </c>
      <c r="T124" s="53">
        <f t="shared" si="19"/>
        <v>0.35714285714285715</v>
      </c>
      <c r="U124" s="53">
        <f t="shared" si="20"/>
        <v>0</v>
      </c>
      <c r="V124" s="53">
        <f t="shared" si="21"/>
        <v>0</v>
      </c>
      <c r="W124" s="53">
        <f t="shared" si="22"/>
        <v>7.1428571428571425E-2</v>
      </c>
      <c r="X124" s="53">
        <f t="shared" si="23"/>
        <v>0.14285714285714285</v>
      </c>
      <c r="Y124" s="53">
        <f t="shared" si="24"/>
        <v>0</v>
      </c>
      <c r="Z124" s="53">
        <f t="shared" si="25"/>
        <v>7.1428571428571425E-2</v>
      </c>
      <c r="AA124" s="53">
        <f t="shared" si="26"/>
        <v>0</v>
      </c>
      <c r="AB124" s="53">
        <f t="shared" si="27"/>
        <v>7.1428571428571425E-2</v>
      </c>
      <c r="AC124" s="53">
        <f t="shared" si="28"/>
        <v>0</v>
      </c>
      <c r="AD124" s="53">
        <f t="shared" si="29"/>
        <v>0</v>
      </c>
      <c r="AE124" s="53">
        <f t="shared" si="30"/>
        <v>0.21428571428571427</v>
      </c>
      <c r="AF124" s="53">
        <f t="shared" si="31"/>
        <v>6.625023660798789E-4</v>
      </c>
      <c r="AG124" s="53">
        <f>town_establishments[[#This Row],[share of state establishments]]/($AF$250-$AF$249)</f>
        <v>6.8546807677242463E-4</v>
      </c>
      <c r="AH124" s="53">
        <f>town_establishments[[#This Row],[share of state establishments (no residual)]]/(INDEX(regional_establishments[share of state establishments],MATCH(town_establishments[[#This Row],[Regional Planning Commission]],regional_establishments[Regional Planning Commission],0)))</f>
        <v>9.0439276485788107E-3</v>
      </c>
    </row>
    <row r="125" spans="1:34" x14ac:dyDescent="0.3">
      <c r="A125" s="75" t="s">
        <v>220</v>
      </c>
      <c r="B125" t="str">
        <f>VLOOKUP(town_establishments[[#This Row],[Municipality]],town_population[[Municipality]:[Regional Planning Commission]],2,FALSE)</f>
        <v>Northeastern Vermont Development Association</v>
      </c>
      <c r="C125">
        <v>16</v>
      </c>
      <c r="D125">
        <v>59</v>
      </c>
      <c r="E125">
        <v>14</v>
      </c>
      <c r="F125">
        <v>12</v>
      </c>
      <c r="G125">
        <v>23</v>
      </c>
      <c r="H125">
        <v>7</v>
      </c>
      <c r="I125">
        <v>36</v>
      </c>
      <c r="J125">
        <v>1</v>
      </c>
      <c r="K125">
        <v>23</v>
      </c>
      <c r="L125">
        <v>13</v>
      </c>
      <c r="M125">
        <v>36</v>
      </c>
      <c r="N125">
        <v>7</v>
      </c>
      <c r="O125">
        <v>29</v>
      </c>
      <c r="P125">
        <v>22</v>
      </c>
      <c r="Q125">
        <f t="shared" si="16"/>
        <v>298</v>
      </c>
      <c r="R125" s="53">
        <f t="shared" si="17"/>
        <v>5.3691275167785234E-2</v>
      </c>
      <c r="S125" s="53">
        <f t="shared" si="18"/>
        <v>0.19798657718120805</v>
      </c>
      <c r="T125" s="53">
        <f t="shared" si="19"/>
        <v>4.6979865771812082E-2</v>
      </c>
      <c r="U125" s="53">
        <f t="shared" si="20"/>
        <v>4.0268456375838924E-2</v>
      </c>
      <c r="V125" s="53">
        <f t="shared" si="21"/>
        <v>7.7181208053691275E-2</v>
      </c>
      <c r="W125" s="53">
        <f t="shared" si="22"/>
        <v>2.3489932885906041E-2</v>
      </c>
      <c r="X125" s="53">
        <f t="shared" si="23"/>
        <v>0.12080536912751678</v>
      </c>
      <c r="Y125" s="53">
        <f t="shared" si="24"/>
        <v>3.3557046979865771E-3</v>
      </c>
      <c r="Z125" s="53">
        <f t="shared" si="25"/>
        <v>7.7181208053691275E-2</v>
      </c>
      <c r="AA125" s="53">
        <f t="shared" si="26"/>
        <v>4.3624161073825503E-2</v>
      </c>
      <c r="AB125" s="53">
        <f t="shared" si="27"/>
        <v>0.12080536912751678</v>
      </c>
      <c r="AC125" s="53">
        <f t="shared" si="28"/>
        <v>2.3489932885906041E-2</v>
      </c>
      <c r="AD125" s="53">
        <f t="shared" si="29"/>
        <v>9.7315436241610737E-2</v>
      </c>
      <c r="AE125" s="53">
        <f t="shared" si="30"/>
        <v>7.3825503355704702E-2</v>
      </c>
      <c r="AF125" s="53">
        <f t="shared" si="31"/>
        <v>1.4101836077985992E-2</v>
      </c>
      <c r="AG125" s="53">
        <f>town_establishments[[#This Row],[share of state establishments]]/($AF$250-$AF$249)</f>
        <v>1.4590677634155894E-2</v>
      </c>
      <c r="AH125" s="53">
        <f>town_establishments[[#This Row],[share of state establishments (no residual)]]/(INDEX(regional_establishments[share of state establishments],MATCH(town_establishments[[#This Row],[Regional Planning Commission]],regional_establishments[Regional Planning Commission],0)))</f>
        <v>0.19250645994832039</v>
      </c>
    </row>
    <row r="126" spans="1:34" x14ac:dyDescent="0.3">
      <c r="A126" s="76" t="s">
        <v>208</v>
      </c>
      <c r="B126" t="str">
        <f>VLOOKUP(town_establishments[[#This Row],[Municipality]],town_population[[Municipality]:[Regional Planning Commission]],2,FALSE)</f>
        <v>Northeastern Vermont Development Association</v>
      </c>
      <c r="C126">
        <v>0</v>
      </c>
      <c r="D126">
        <v>0</v>
      </c>
      <c r="E126">
        <v>1</v>
      </c>
      <c r="F126">
        <v>0</v>
      </c>
      <c r="G126">
        <v>0</v>
      </c>
      <c r="H126">
        <v>0</v>
      </c>
      <c r="I126">
        <v>1</v>
      </c>
      <c r="J126">
        <v>0</v>
      </c>
      <c r="K126">
        <v>2</v>
      </c>
      <c r="L126">
        <v>2</v>
      </c>
      <c r="M126">
        <v>0</v>
      </c>
      <c r="N126">
        <v>0</v>
      </c>
      <c r="O126">
        <v>0</v>
      </c>
      <c r="P126">
        <v>1</v>
      </c>
      <c r="Q126">
        <f t="shared" si="16"/>
        <v>7</v>
      </c>
      <c r="R126" s="53">
        <f t="shared" si="17"/>
        <v>0</v>
      </c>
      <c r="S126" s="53">
        <f t="shared" si="18"/>
        <v>0</v>
      </c>
      <c r="T126" s="53">
        <f t="shared" si="19"/>
        <v>0.14285714285714285</v>
      </c>
      <c r="U126" s="53">
        <f t="shared" si="20"/>
        <v>0</v>
      </c>
      <c r="V126" s="53">
        <f t="shared" si="21"/>
        <v>0</v>
      </c>
      <c r="W126" s="53">
        <f t="shared" si="22"/>
        <v>0</v>
      </c>
      <c r="X126" s="53">
        <f t="shared" si="23"/>
        <v>0.14285714285714285</v>
      </c>
      <c r="Y126" s="53">
        <f t="shared" si="24"/>
        <v>0</v>
      </c>
      <c r="Z126" s="53">
        <f t="shared" si="25"/>
        <v>0.2857142857142857</v>
      </c>
      <c r="AA126" s="53">
        <f t="shared" si="26"/>
        <v>0.2857142857142857</v>
      </c>
      <c r="AB126" s="53">
        <f t="shared" si="27"/>
        <v>0</v>
      </c>
      <c r="AC126" s="53">
        <f t="shared" si="28"/>
        <v>0</v>
      </c>
      <c r="AD126" s="53">
        <f t="shared" si="29"/>
        <v>0</v>
      </c>
      <c r="AE126" s="53">
        <f t="shared" si="30"/>
        <v>0.14285714285714285</v>
      </c>
      <c r="AF126" s="53">
        <f t="shared" si="31"/>
        <v>3.3125118303993945E-4</v>
      </c>
      <c r="AG126" s="53">
        <f>town_establishments[[#This Row],[share of state establishments]]/($AF$250-$AF$249)</f>
        <v>3.4273403838621232E-4</v>
      </c>
      <c r="AH126" s="53">
        <f>town_establishments[[#This Row],[share of state establishments (no residual)]]/(INDEX(regional_establishments[share of state establishments],MATCH(town_establishments[[#This Row],[Regional Planning Commission]],regional_establishments[Regional Planning Commission],0)))</f>
        <v>4.5219638242894053E-3</v>
      </c>
    </row>
    <row r="127" spans="1:34" x14ac:dyDescent="0.3">
      <c r="A127" s="75" t="s">
        <v>222</v>
      </c>
      <c r="B127" t="str">
        <f>VLOOKUP(town_establishments[[#This Row],[Municipality]],town_population[[Municipality]:[Regional Planning Commission]],2,FALSE)</f>
        <v>Northeastern Vermont Development Association</v>
      </c>
      <c r="C127">
        <v>0</v>
      </c>
      <c r="D127">
        <v>0</v>
      </c>
      <c r="E127">
        <v>0</v>
      </c>
      <c r="F127">
        <v>0</v>
      </c>
      <c r="G127">
        <v>0</v>
      </c>
      <c r="H127">
        <v>0</v>
      </c>
      <c r="I127">
        <v>2</v>
      </c>
      <c r="J127">
        <v>0</v>
      </c>
      <c r="K127">
        <v>0</v>
      </c>
      <c r="L127">
        <v>0</v>
      </c>
      <c r="M127">
        <v>0</v>
      </c>
      <c r="N127">
        <v>0</v>
      </c>
      <c r="O127">
        <v>0</v>
      </c>
      <c r="P127">
        <v>0</v>
      </c>
      <c r="Q127">
        <f t="shared" si="16"/>
        <v>2</v>
      </c>
      <c r="R127" s="53">
        <f t="shared" si="17"/>
        <v>0</v>
      </c>
      <c r="S127" s="53">
        <f t="shared" si="18"/>
        <v>0</v>
      </c>
      <c r="T127" s="53">
        <f t="shared" si="19"/>
        <v>0</v>
      </c>
      <c r="U127" s="53">
        <f t="shared" si="20"/>
        <v>0</v>
      </c>
      <c r="V127" s="53">
        <f t="shared" si="21"/>
        <v>0</v>
      </c>
      <c r="W127" s="53">
        <f t="shared" si="22"/>
        <v>0</v>
      </c>
      <c r="X127" s="53">
        <f t="shared" si="23"/>
        <v>1</v>
      </c>
      <c r="Y127" s="53">
        <f t="shared" si="24"/>
        <v>0</v>
      </c>
      <c r="Z127" s="53">
        <f t="shared" si="25"/>
        <v>0</v>
      </c>
      <c r="AA127" s="53">
        <f t="shared" si="26"/>
        <v>0</v>
      </c>
      <c r="AB127" s="53">
        <f t="shared" si="27"/>
        <v>0</v>
      </c>
      <c r="AC127" s="53">
        <f t="shared" si="28"/>
        <v>0</v>
      </c>
      <c r="AD127" s="53">
        <f t="shared" si="29"/>
        <v>0</v>
      </c>
      <c r="AE127" s="53">
        <f t="shared" si="30"/>
        <v>0</v>
      </c>
      <c r="AF127" s="53">
        <f t="shared" si="31"/>
        <v>9.4643195154268405E-5</v>
      </c>
      <c r="AG127" s="53">
        <f>town_establishments[[#This Row],[share of state establishments]]/($AF$250-$AF$249)</f>
        <v>9.7924010967489225E-5</v>
      </c>
      <c r="AH127" s="53">
        <f>town_establishments[[#This Row],[share of state establishments (no residual)]]/(INDEX(regional_establishments[share of state establishments],MATCH(town_establishments[[#This Row],[Regional Planning Commission]],regional_establishments[Regional Planning Commission],0)))</f>
        <v>1.2919896640826872E-3</v>
      </c>
    </row>
    <row r="128" spans="1:34" x14ac:dyDescent="0.3">
      <c r="A128" s="76" t="s">
        <v>230</v>
      </c>
      <c r="B128" t="str">
        <f>VLOOKUP(town_establishments[[#This Row],[Municipality]],town_population[[Municipality]:[Regional Planning Commission]],2,FALSE)</f>
        <v>Northeastern Vermont Development Association</v>
      </c>
      <c r="C128">
        <v>0</v>
      </c>
      <c r="D128">
        <v>0</v>
      </c>
      <c r="E128">
        <v>1</v>
      </c>
      <c r="F128">
        <v>0</v>
      </c>
      <c r="G128">
        <v>0</v>
      </c>
      <c r="H128">
        <v>0</v>
      </c>
      <c r="I128">
        <v>0</v>
      </c>
      <c r="J128">
        <v>0</v>
      </c>
      <c r="K128">
        <v>1</v>
      </c>
      <c r="L128">
        <v>1</v>
      </c>
      <c r="M128">
        <v>1</v>
      </c>
      <c r="N128">
        <v>1</v>
      </c>
      <c r="O128">
        <v>0</v>
      </c>
      <c r="P128">
        <v>1</v>
      </c>
      <c r="Q128">
        <f t="shared" si="16"/>
        <v>6</v>
      </c>
      <c r="R128" s="53">
        <f t="shared" si="17"/>
        <v>0</v>
      </c>
      <c r="S128" s="53">
        <f t="shared" si="18"/>
        <v>0</v>
      </c>
      <c r="T128" s="53">
        <f t="shared" si="19"/>
        <v>0.16666666666666666</v>
      </c>
      <c r="U128" s="53">
        <f t="shared" si="20"/>
        <v>0</v>
      </c>
      <c r="V128" s="53">
        <f t="shared" si="21"/>
        <v>0</v>
      </c>
      <c r="W128" s="53">
        <f t="shared" si="22"/>
        <v>0</v>
      </c>
      <c r="X128" s="53">
        <f t="shared" si="23"/>
        <v>0</v>
      </c>
      <c r="Y128" s="53">
        <f t="shared" si="24"/>
        <v>0</v>
      </c>
      <c r="Z128" s="53">
        <f t="shared" si="25"/>
        <v>0.16666666666666666</v>
      </c>
      <c r="AA128" s="53">
        <f t="shared" si="26"/>
        <v>0.16666666666666666</v>
      </c>
      <c r="AB128" s="53">
        <f t="shared" si="27"/>
        <v>0.16666666666666666</v>
      </c>
      <c r="AC128" s="53">
        <f t="shared" si="28"/>
        <v>0.16666666666666666</v>
      </c>
      <c r="AD128" s="53">
        <f t="shared" si="29"/>
        <v>0</v>
      </c>
      <c r="AE128" s="53">
        <f t="shared" si="30"/>
        <v>0.16666666666666666</v>
      </c>
      <c r="AF128" s="53">
        <f t="shared" si="31"/>
        <v>2.8392958546280523E-4</v>
      </c>
      <c r="AG128" s="53">
        <f>town_establishments[[#This Row],[share of state establishments]]/($AF$250-$AF$249)</f>
        <v>2.9377203290246768E-4</v>
      </c>
      <c r="AH128" s="53">
        <f>town_establishments[[#This Row],[share of state establishments (no residual)]]/(INDEX(regional_establishments[share of state establishments],MATCH(town_establishments[[#This Row],[Regional Planning Commission]],regional_establishments[Regional Planning Commission],0)))</f>
        <v>3.875968992248062E-3</v>
      </c>
    </row>
    <row r="129" spans="1:34" x14ac:dyDescent="0.3">
      <c r="A129" s="75" t="s">
        <v>236</v>
      </c>
      <c r="B129" t="str">
        <f>VLOOKUP(town_establishments[[#This Row],[Municipality]],town_population[[Municipality]:[Regional Planning Commission]],2,FALSE)</f>
        <v>Northeastern Vermont Development Association</v>
      </c>
      <c r="C129">
        <v>2</v>
      </c>
      <c r="D129">
        <v>7</v>
      </c>
      <c r="E129">
        <v>7</v>
      </c>
      <c r="F129">
        <v>1</v>
      </c>
      <c r="G129">
        <v>1</v>
      </c>
      <c r="H129">
        <v>2</v>
      </c>
      <c r="I129">
        <v>4</v>
      </c>
      <c r="J129">
        <v>0</v>
      </c>
      <c r="K129">
        <v>4</v>
      </c>
      <c r="L129">
        <v>1</v>
      </c>
      <c r="M129">
        <v>3</v>
      </c>
      <c r="N129">
        <v>0</v>
      </c>
      <c r="O129">
        <v>1</v>
      </c>
      <c r="P129">
        <v>4</v>
      </c>
      <c r="Q129">
        <f t="shared" si="16"/>
        <v>37</v>
      </c>
      <c r="R129" s="53">
        <f t="shared" si="17"/>
        <v>5.4054054054054057E-2</v>
      </c>
      <c r="S129" s="53">
        <f t="shared" si="18"/>
        <v>0.1891891891891892</v>
      </c>
      <c r="T129" s="53">
        <f t="shared" si="19"/>
        <v>0.1891891891891892</v>
      </c>
      <c r="U129" s="53">
        <f t="shared" si="20"/>
        <v>2.7027027027027029E-2</v>
      </c>
      <c r="V129" s="53">
        <f t="shared" si="21"/>
        <v>2.7027027027027029E-2</v>
      </c>
      <c r="W129" s="53">
        <f t="shared" si="22"/>
        <v>5.4054054054054057E-2</v>
      </c>
      <c r="X129" s="53">
        <f t="shared" si="23"/>
        <v>0.10810810810810811</v>
      </c>
      <c r="Y129" s="53">
        <f t="shared" si="24"/>
        <v>0</v>
      </c>
      <c r="Z129" s="53">
        <f t="shared" si="25"/>
        <v>0.10810810810810811</v>
      </c>
      <c r="AA129" s="53">
        <f t="shared" si="26"/>
        <v>2.7027027027027029E-2</v>
      </c>
      <c r="AB129" s="53">
        <f t="shared" si="27"/>
        <v>8.1081081081081086E-2</v>
      </c>
      <c r="AC129" s="53">
        <f t="shared" si="28"/>
        <v>0</v>
      </c>
      <c r="AD129" s="53">
        <f t="shared" si="29"/>
        <v>2.7027027027027029E-2</v>
      </c>
      <c r="AE129" s="53">
        <f t="shared" si="30"/>
        <v>0.10810810810810811</v>
      </c>
      <c r="AF129" s="53">
        <f t="shared" si="31"/>
        <v>1.7508991103539655E-3</v>
      </c>
      <c r="AG129" s="53">
        <f>town_establishments[[#This Row],[share of state establishments]]/($AF$250-$AF$249)</f>
        <v>1.8115942028985507E-3</v>
      </c>
      <c r="AH129" s="53">
        <f>town_establishments[[#This Row],[share of state establishments (no residual)]]/(INDEX(regional_establishments[share of state establishments],MATCH(town_establishments[[#This Row],[Regional Planning Commission]],regional_establishments[Regional Planning Commission],0)))</f>
        <v>2.3901808785529714E-2</v>
      </c>
    </row>
    <row r="130" spans="1:34" x14ac:dyDescent="0.3">
      <c r="A130" s="77" t="s">
        <v>242</v>
      </c>
      <c r="B130" t="str">
        <f>VLOOKUP(town_establishments[[#This Row],[Municipality]],town_population[[Municipality]:[Regional Planning Commission]],2,FALSE)</f>
        <v>Northeastern Vermont Development Association</v>
      </c>
      <c r="C130">
        <v>0</v>
      </c>
      <c r="D130">
        <v>0</v>
      </c>
      <c r="E130">
        <v>0</v>
      </c>
      <c r="F130">
        <v>0</v>
      </c>
      <c r="G130">
        <v>0</v>
      </c>
      <c r="H130">
        <v>0</v>
      </c>
      <c r="I130">
        <v>0</v>
      </c>
      <c r="J130">
        <v>0</v>
      </c>
      <c r="K130">
        <v>0</v>
      </c>
      <c r="L130">
        <v>0</v>
      </c>
      <c r="M130">
        <v>0</v>
      </c>
      <c r="N130">
        <v>0</v>
      </c>
      <c r="O130">
        <v>0</v>
      </c>
      <c r="P130">
        <v>0</v>
      </c>
      <c r="Q130">
        <f t="shared" si="16"/>
        <v>0</v>
      </c>
      <c r="R130" s="53">
        <f t="shared" si="17"/>
        <v>0</v>
      </c>
      <c r="S130" s="53">
        <f t="shared" si="18"/>
        <v>0</v>
      </c>
      <c r="T130" s="53">
        <f t="shared" si="19"/>
        <v>0</v>
      </c>
      <c r="U130" s="53">
        <f t="shared" si="20"/>
        <v>0</v>
      </c>
      <c r="V130" s="53">
        <f t="shared" si="21"/>
        <v>0</v>
      </c>
      <c r="W130" s="53">
        <f t="shared" si="22"/>
        <v>0</v>
      </c>
      <c r="X130" s="53">
        <f t="shared" si="23"/>
        <v>0</v>
      </c>
      <c r="Y130" s="53">
        <f t="shared" si="24"/>
        <v>0</v>
      </c>
      <c r="Z130" s="53">
        <f t="shared" si="25"/>
        <v>0</v>
      </c>
      <c r="AA130" s="53">
        <f t="shared" si="26"/>
        <v>0</v>
      </c>
      <c r="AB130" s="53">
        <f t="shared" si="27"/>
        <v>0</v>
      </c>
      <c r="AC130" s="53">
        <f t="shared" si="28"/>
        <v>0</v>
      </c>
      <c r="AD130" s="53">
        <f t="shared" si="29"/>
        <v>0</v>
      </c>
      <c r="AE130" s="53">
        <f t="shared" si="30"/>
        <v>0</v>
      </c>
      <c r="AF130" s="53">
        <f t="shared" si="31"/>
        <v>0</v>
      </c>
      <c r="AG130" s="53">
        <f>town_establishments[[#This Row],[share of state establishments]]/($AF$250-$AF$249)</f>
        <v>0</v>
      </c>
      <c r="AH130" s="53">
        <f>town_establishments[[#This Row],[share of state establishments (no residual)]]/(INDEX(regional_establishments[share of state establishments],MATCH(town_establishments[[#This Row],[Regional Planning Commission]],regional_establishments[Regional Planning Commission],0)))</f>
        <v>0</v>
      </c>
    </row>
    <row r="131" spans="1:34" x14ac:dyDescent="0.3">
      <c r="A131" s="75" t="s">
        <v>244</v>
      </c>
      <c r="B131" t="str">
        <f>VLOOKUP(town_establishments[[#This Row],[Municipality]],town_population[[Municipality]:[Regional Planning Commission]],2,FALSE)</f>
        <v>Northeastern Vermont Development Association</v>
      </c>
      <c r="C131">
        <v>0</v>
      </c>
      <c r="D131">
        <v>0</v>
      </c>
      <c r="E131">
        <v>0</v>
      </c>
      <c r="F131">
        <v>0</v>
      </c>
      <c r="G131">
        <v>0</v>
      </c>
      <c r="H131">
        <v>0</v>
      </c>
      <c r="I131">
        <v>0</v>
      </c>
      <c r="J131">
        <v>0</v>
      </c>
      <c r="K131">
        <v>0</v>
      </c>
      <c r="L131">
        <v>0</v>
      </c>
      <c r="M131">
        <v>0</v>
      </c>
      <c r="N131">
        <v>0</v>
      </c>
      <c r="O131">
        <v>0</v>
      </c>
      <c r="P131">
        <v>0</v>
      </c>
      <c r="Q131">
        <f t="shared" ref="Q131:Q194" si="32">SUM(C131:P131)</f>
        <v>0</v>
      </c>
      <c r="R131" s="53">
        <f t="shared" ref="R131:R194" si="33">IF($Q131&lt;&gt;0,C131/$Q131,0)</f>
        <v>0</v>
      </c>
      <c r="S131" s="53">
        <f t="shared" ref="S131:S194" si="34">IF($Q131&lt;&gt;0,D131/$Q131,0)</f>
        <v>0</v>
      </c>
      <c r="T131" s="53">
        <f t="shared" ref="T131:T194" si="35">IF($Q131&lt;&gt;0,E131/$Q131,0)</f>
        <v>0</v>
      </c>
      <c r="U131" s="53">
        <f t="shared" ref="U131:U194" si="36">IF($Q131&lt;&gt;0,F131/$Q131,0)</f>
        <v>0</v>
      </c>
      <c r="V131" s="53">
        <f t="shared" ref="V131:V194" si="37">IF($Q131&lt;&gt;0,G131/$Q131,0)</f>
        <v>0</v>
      </c>
      <c r="W131" s="53">
        <f t="shared" ref="W131:W194" si="38">IF($Q131&lt;&gt;0,H131/$Q131,0)</f>
        <v>0</v>
      </c>
      <c r="X131" s="53">
        <f t="shared" ref="X131:X194" si="39">IF($Q131&lt;&gt;0,I131/$Q131,0)</f>
        <v>0</v>
      </c>
      <c r="Y131" s="53">
        <f t="shared" ref="Y131:Y194" si="40">IF($Q131&lt;&gt;0,J131/$Q131,0)</f>
        <v>0</v>
      </c>
      <c r="Z131" s="53">
        <f t="shared" ref="Z131:Z194" si="41">IF($Q131&lt;&gt;0,K131/$Q131,0)</f>
        <v>0</v>
      </c>
      <c r="AA131" s="53">
        <f t="shared" ref="AA131:AA194" si="42">IF($Q131&lt;&gt;0,L131/$Q131,0)</f>
        <v>0</v>
      </c>
      <c r="AB131" s="53">
        <f t="shared" ref="AB131:AB194" si="43">IF($Q131&lt;&gt;0,M131/$Q131,0)</f>
        <v>0</v>
      </c>
      <c r="AC131" s="53">
        <f t="shared" ref="AC131:AC194" si="44">IF($Q131&lt;&gt;0,N131/$Q131,0)</f>
        <v>0</v>
      </c>
      <c r="AD131" s="53">
        <f t="shared" ref="AD131:AD194" si="45">IF($Q131&lt;&gt;0,O131/$Q131,0)</f>
        <v>0</v>
      </c>
      <c r="AE131" s="53">
        <f t="shared" ref="AE131:AE194" si="46">IF($Q131&lt;&gt;0,P131/$Q131,0)</f>
        <v>0</v>
      </c>
      <c r="AF131" s="53">
        <f t="shared" ref="AF131:AF194" si="47">Q131/Q$250</f>
        <v>0</v>
      </c>
      <c r="AG131" s="53">
        <f>town_establishments[[#This Row],[share of state establishments]]/($AF$250-$AF$249)</f>
        <v>0</v>
      </c>
      <c r="AH131" s="53">
        <f>town_establishments[[#This Row],[share of state establishments (no residual)]]/(INDEX(regional_establishments[share of state establishments],MATCH(town_establishments[[#This Row],[Regional Planning Commission]],regional_establishments[Regional Planning Commission],0)))</f>
        <v>0</v>
      </c>
    </row>
    <row r="132" spans="1:34" x14ac:dyDescent="0.3">
      <c r="A132" s="76" t="s">
        <v>253</v>
      </c>
      <c r="B132" t="str">
        <f>VLOOKUP(town_establishments[[#This Row],[Municipality]],town_population[[Municipality]:[Regional Planning Commission]],2,FALSE)</f>
        <v>Northeastern Vermont Development Association</v>
      </c>
      <c r="C132">
        <v>3</v>
      </c>
      <c r="D132">
        <v>0</v>
      </c>
      <c r="E132">
        <v>1</v>
      </c>
      <c r="F132">
        <v>1</v>
      </c>
      <c r="G132">
        <v>1</v>
      </c>
      <c r="H132">
        <v>0</v>
      </c>
      <c r="I132">
        <v>5</v>
      </c>
      <c r="J132">
        <v>0</v>
      </c>
      <c r="K132">
        <v>2</v>
      </c>
      <c r="L132">
        <v>0</v>
      </c>
      <c r="M132">
        <v>2</v>
      </c>
      <c r="N132">
        <v>0</v>
      </c>
      <c r="O132">
        <v>1</v>
      </c>
      <c r="P132">
        <v>1</v>
      </c>
      <c r="Q132">
        <f t="shared" si="32"/>
        <v>17</v>
      </c>
      <c r="R132" s="53">
        <f t="shared" si="33"/>
        <v>0.17647058823529413</v>
      </c>
      <c r="S132" s="53">
        <f t="shared" si="34"/>
        <v>0</v>
      </c>
      <c r="T132" s="53">
        <f t="shared" si="35"/>
        <v>5.8823529411764705E-2</v>
      </c>
      <c r="U132" s="53">
        <f t="shared" si="36"/>
        <v>5.8823529411764705E-2</v>
      </c>
      <c r="V132" s="53">
        <f t="shared" si="37"/>
        <v>5.8823529411764705E-2</v>
      </c>
      <c r="W132" s="53">
        <f t="shared" si="38"/>
        <v>0</v>
      </c>
      <c r="X132" s="53">
        <f t="shared" si="39"/>
        <v>0.29411764705882354</v>
      </c>
      <c r="Y132" s="53">
        <f t="shared" si="40"/>
        <v>0</v>
      </c>
      <c r="Z132" s="53">
        <f t="shared" si="41"/>
        <v>0.11764705882352941</v>
      </c>
      <c r="AA132" s="53">
        <f t="shared" si="42"/>
        <v>0</v>
      </c>
      <c r="AB132" s="53">
        <f t="shared" si="43"/>
        <v>0.11764705882352941</v>
      </c>
      <c r="AC132" s="53">
        <f t="shared" si="44"/>
        <v>0</v>
      </c>
      <c r="AD132" s="53">
        <f t="shared" si="45"/>
        <v>5.8823529411764705E-2</v>
      </c>
      <c r="AE132" s="53">
        <f t="shared" si="46"/>
        <v>5.8823529411764705E-2</v>
      </c>
      <c r="AF132" s="53">
        <f t="shared" si="47"/>
        <v>8.0446715881128152E-4</v>
      </c>
      <c r="AG132" s="53">
        <f>town_establishments[[#This Row],[share of state establishments]]/($AF$250-$AF$249)</f>
        <v>8.323540932236585E-4</v>
      </c>
      <c r="AH132" s="53">
        <f>town_establishments[[#This Row],[share of state establishments (no residual)]]/(INDEX(regional_establishments[share of state establishments],MATCH(town_establishments[[#This Row],[Regional Planning Commission]],regional_establishments[Regional Planning Commission],0)))</f>
        <v>1.0981912144702843E-2</v>
      </c>
    </row>
    <row r="133" spans="1:34" x14ac:dyDescent="0.3">
      <c r="A133" s="75" t="s">
        <v>261</v>
      </c>
      <c r="B133" t="str">
        <f>VLOOKUP(town_establishments[[#This Row],[Municipality]],town_population[[Municipality]:[Regional Planning Commission]],2,FALSE)</f>
        <v>Northeastern Vermont Development Association</v>
      </c>
      <c r="C133">
        <v>0</v>
      </c>
      <c r="D133">
        <v>3</v>
      </c>
      <c r="E133">
        <v>1</v>
      </c>
      <c r="F133">
        <v>0</v>
      </c>
      <c r="G133">
        <v>0</v>
      </c>
      <c r="H133">
        <v>1</v>
      </c>
      <c r="I133">
        <v>1</v>
      </c>
      <c r="J133">
        <v>0</v>
      </c>
      <c r="K133">
        <v>2</v>
      </c>
      <c r="L133">
        <v>0</v>
      </c>
      <c r="M133">
        <v>0</v>
      </c>
      <c r="N133">
        <v>0</v>
      </c>
      <c r="O133">
        <v>1</v>
      </c>
      <c r="P133">
        <v>0</v>
      </c>
      <c r="Q133">
        <f t="shared" si="32"/>
        <v>9</v>
      </c>
      <c r="R133" s="53">
        <f t="shared" si="33"/>
        <v>0</v>
      </c>
      <c r="S133" s="53">
        <f t="shared" si="34"/>
        <v>0.33333333333333331</v>
      </c>
      <c r="T133" s="53">
        <f t="shared" si="35"/>
        <v>0.1111111111111111</v>
      </c>
      <c r="U133" s="53">
        <f t="shared" si="36"/>
        <v>0</v>
      </c>
      <c r="V133" s="53">
        <f t="shared" si="37"/>
        <v>0</v>
      </c>
      <c r="W133" s="53">
        <f t="shared" si="38"/>
        <v>0.1111111111111111</v>
      </c>
      <c r="X133" s="53">
        <f t="shared" si="39"/>
        <v>0.1111111111111111</v>
      </c>
      <c r="Y133" s="53">
        <f t="shared" si="40"/>
        <v>0</v>
      </c>
      <c r="Z133" s="53">
        <f t="shared" si="41"/>
        <v>0.22222222222222221</v>
      </c>
      <c r="AA133" s="53">
        <f t="shared" si="42"/>
        <v>0</v>
      </c>
      <c r="AB133" s="53">
        <f t="shared" si="43"/>
        <v>0</v>
      </c>
      <c r="AC133" s="53">
        <f t="shared" si="44"/>
        <v>0</v>
      </c>
      <c r="AD133" s="53">
        <f t="shared" si="45"/>
        <v>0.1111111111111111</v>
      </c>
      <c r="AE133" s="53">
        <f t="shared" si="46"/>
        <v>0</v>
      </c>
      <c r="AF133" s="53">
        <f t="shared" si="47"/>
        <v>4.2589437819420784E-4</v>
      </c>
      <c r="AG133" s="53">
        <f>town_establishments[[#This Row],[share of state establishments]]/($AF$250-$AF$249)</f>
        <v>4.4065804935370154E-4</v>
      </c>
      <c r="AH133" s="53">
        <f>town_establishments[[#This Row],[share of state establishments (no residual)]]/(INDEX(regional_establishments[share of state establishments],MATCH(town_establishments[[#This Row],[Regional Planning Commission]],regional_establishments[Regional Planning Commission],0)))</f>
        <v>5.8139534883720929E-3</v>
      </c>
    </row>
    <row r="134" spans="1:34" x14ac:dyDescent="0.3">
      <c r="A134" s="76" t="s">
        <v>264</v>
      </c>
      <c r="B134" t="str">
        <f>VLOOKUP(town_establishments[[#This Row],[Municipality]],town_population[[Municipality]:[Regional Planning Commission]],2,FALSE)</f>
        <v>Northeastern Vermont Development Association</v>
      </c>
      <c r="C134">
        <v>1</v>
      </c>
      <c r="D134">
        <v>1</v>
      </c>
      <c r="E134">
        <v>0</v>
      </c>
      <c r="F134">
        <v>0</v>
      </c>
      <c r="G134">
        <v>0</v>
      </c>
      <c r="H134">
        <v>0</v>
      </c>
      <c r="I134">
        <v>0</v>
      </c>
      <c r="J134">
        <v>0</v>
      </c>
      <c r="K134">
        <v>0</v>
      </c>
      <c r="L134">
        <v>0</v>
      </c>
      <c r="M134">
        <v>0</v>
      </c>
      <c r="N134">
        <v>0</v>
      </c>
      <c r="O134">
        <v>2</v>
      </c>
      <c r="P134">
        <v>0</v>
      </c>
      <c r="Q134">
        <f t="shared" si="32"/>
        <v>4</v>
      </c>
      <c r="R134" s="53">
        <f t="shared" si="33"/>
        <v>0.25</v>
      </c>
      <c r="S134" s="53">
        <f t="shared" si="34"/>
        <v>0.25</v>
      </c>
      <c r="T134" s="53">
        <f t="shared" si="35"/>
        <v>0</v>
      </c>
      <c r="U134" s="53">
        <f t="shared" si="36"/>
        <v>0</v>
      </c>
      <c r="V134" s="53">
        <f t="shared" si="37"/>
        <v>0</v>
      </c>
      <c r="W134" s="53">
        <f t="shared" si="38"/>
        <v>0</v>
      </c>
      <c r="X134" s="53">
        <f t="shared" si="39"/>
        <v>0</v>
      </c>
      <c r="Y134" s="53">
        <f t="shared" si="40"/>
        <v>0</v>
      </c>
      <c r="Z134" s="53">
        <f t="shared" si="41"/>
        <v>0</v>
      </c>
      <c r="AA134" s="53">
        <f t="shared" si="42"/>
        <v>0</v>
      </c>
      <c r="AB134" s="53">
        <f t="shared" si="43"/>
        <v>0</v>
      </c>
      <c r="AC134" s="53">
        <f t="shared" si="44"/>
        <v>0</v>
      </c>
      <c r="AD134" s="53">
        <f t="shared" si="45"/>
        <v>0.5</v>
      </c>
      <c r="AE134" s="53">
        <f t="shared" si="46"/>
        <v>0</v>
      </c>
      <c r="AF134" s="53">
        <f t="shared" si="47"/>
        <v>1.8928639030853681E-4</v>
      </c>
      <c r="AG134" s="53">
        <f>town_establishments[[#This Row],[share of state establishments]]/($AF$250-$AF$249)</f>
        <v>1.9584802193497845E-4</v>
      </c>
      <c r="AH134" s="53">
        <f>town_establishments[[#This Row],[share of state establishments (no residual)]]/(INDEX(regional_establishments[share of state establishments],MATCH(town_establishments[[#This Row],[Regional Planning Commission]],regional_establishments[Regional Planning Commission],0)))</f>
        <v>2.5839793281653744E-3</v>
      </c>
    </row>
    <row r="135" spans="1:34" x14ac:dyDescent="0.3">
      <c r="A135" s="75" t="s">
        <v>267</v>
      </c>
      <c r="B135" t="str">
        <f>VLOOKUP(town_establishments[[#This Row],[Municipality]],town_population[[Municipality]:[Regional Planning Commission]],2,FALSE)</f>
        <v>Northeastern Vermont Development Association</v>
      </c>
      <c r="C135">
        <v>0</v>
      </c>
      <c r="D135">
        <v>2</v>
      </c>
      <c r="E135">
        <v>0</v>
      </c>
      <c r="F135">
        <v>0</v>
      </c>
      <c r="G135">
        <v>0</v>
      </c>
      <c r="H135">
        <v>0</v>
      </c>
      <c r="I135">
        <v>0</v>
      </c>
      <c r="J135">
        <v>0</v>
      </c>
      <c r="K135">
        <v>0</v>
      </c>
      <c r="L135">
        <v>0</v>
      </c>
      <c r="M135">
        <v>0</v>
      </c>
      <c r="N135">
        <v>0</v>
      </c>
      <c r="O135">
        <v>1</v>
      </c>
      <c r="P135">
        <v>0</v>
      </c>
      <c r="Q135">
        <f t="shared" si="32"/>
        <v>3</v>
      </c>
      <c r="R135" s="53">
        <f t="shared" si="33"/>
        <v>0</v>
      </c>
      <c r="S135" s="53">
        <f t="shared" si="34"/>
        <v>0.66666666666666663</v>
      </c>
      <c r="T135" s="53">
        <f t="shared" si="35"/>
        <v>0</v>
      </c>
      <c r="U135" s="53">
        <f t="shared" si="36"/>
        <v>0</v>
      </c>
      <c r="V135" s="53">
        <f t="shared" si="37"/>
        <v>0</v>
      </c>
      <c r="W135" s="53">
        <f t="shared" si="38"/>
        <v>0</v>
      </c>
      <c r="X135" s="53">
        <f t="shared" si="39"/>
        <v>0</v>
      </c>
      <c r="Y135" s="53">
        <f t="shared" si="40"/>
        <v>0</v>
      </c>
      <c r="Z135" s="53">
        <f t="shared" si="41"/>
        <v>0</v>
      </c>
      <c r="AA135" s="53">
        <f t="shared" si="42"/>
        <v>0</v>
      </c>
      <c r="AB135" s="53">
        <f t="shared" si="43"/>
        <v>0</v>
      </c>
      <c r="AC135" s="53">
        <f t="shared" si="44"/>
        <v>0</v>
      </c>
      <c r="AD135" s="53">
        <f t="shared" si="45"/>
        <v>0.33333333333333331</v>
      </c>
      <c r="AE135" s="53">
        <f t="shared" si="46"/>
        <v>0</v>
      </c>
      <c r="AF135" s="53">
        <f t="shared" si="47"/>
        <v>1.4196479273140261E-4</v>
      </c>
      <c r="AG135" s="53">
        <f>town_establishments[[#This Row],[share of state establishments]]/($AF$250-$AF$249)</f>
        <v>1.4688601645123384E-4</v>
      </c>
      <c r="AH135" s="53">
        <f>town_establishments[[#This Row],[share of state establishments (no residual)]]/(INDEX(regional_establishments[share of state establishments],MATCH(town_establishments[[#This Row],[Regional Planning Commission]],regional_establishments[Regional Planning Commission],0)))</f>
        <v>1.937984496124031E-3</v>
      </c>
    </row>
    <row r="136" spans="1:34" x14ac:dyDescent="0.3">
      <c r="A136" s="76" t="s">
        <v>20</v>
      </c>
      <c r="B136" t="str">
        <f>VLOOKUP(town_establishments[[#This Row],[Municipality]],town_population[[Municipality]:[Regional Planning Commission]],2,FALSE)</f>
        <v>Northwest Regional Planning Commission</v>
      </c>
      <c r="C136">
        <v>3</v>
      </c>
      <c r="D136">
        <v>6</v>
      </c>
      <c r="E136">
        <v>7</v>
      </c>
      <c r="F136">
        <v>2</v>
      </c>
      <c r="G136">
        <v>1</v>
      </c>
      <c r="H136">
        <v>1</v>
      </c>
      <c r="I136">
        <v>6</v>
      </c>
      <c r="J136">
        <v>0</v>
      </c>
      <c r="K136">
        <v>5</v>
      </c>
      <c r="L136">
        <v>2</v>
      </c>
      <c r="M136">
        <v>1</v>
      </c>
      <c r="N136">
        <v>1</v>
      </c>
      <c r="O136">
        <v>6</v>
      </c>
      <c r="P136">
        <v>3</v>
      </c>
      <c r="Q136">
        <f t="shared" si="32"/>
        <v>44</v>
      </c>
      <c r="R136" s="53">
        <f t="shared" si="33"/>
        <v>6.8181818181818177E-2</v>
      </c>
      <c r="S136" s="53">
        <f t="shared" si="34"/>
        <v>0.13636363636363635</v>
      </c>
      <c r="T136" s="53">
        <f t="shared" si="35"/>
        <v>0.15909090909090909</v>
      </c>
      <c r="U136" s="53">
        <f t="shared" si="36"/>
        <v>4.5454545454545456E-2</v>
      </c>
      <c r="V136" s="53">
        <f t="shared" si="37"/>
        <v>2.2727272727272728E-2</v>
      </c>
      <c r="W136" s="53">
        <f t="shared" si="38"/>
        <v>2.2727272727272728E-2</v>
      </c>
      <c r="X136" s="53">
        <f t="shared" si="39"/>
        <v>0.13636363636363635</v>
      </c>
      <c r="Y136" s="53">
        <f t="shared" si="40"/>
        <v>0</v>
      </c>
      <c r="Z136" s="53">
        <f t="shared" si="41"/>
        <v>0.11363636363636363</v>
      </c>
      <c r="AA136" s="53">
        <f t="shared" si="42"/>
        <v>4.5454545454545456E-2</v>
      </c>
      <c r="AB136" s="53">
        <f t="shared" si="43"/>
        <v>2.2727272727272728E-2</v>
      </c>
      <c r="AC136" s="53">
        <f t="shared" si="44"/>
        <v>2.2727272727272728E-2</v>
      </c>
      <c r="AD136" s="53">
        <f t="shared" si="45"/>
        <v>0.13636363636363635</v>
      </c>
      <c r="AE136" s="53">
        <f t="shared" si="46"/>
        <v>6.8181818181818177E-2</v>
      </c>
      <c r="AF136" s="53">
        <f t="shared" si="47"/>
        <v>2.0821502933939052E-3</v>
      </c>
      <c r="AG136" s="53">
        <f>town_establishments[[#This Row],[share of state establishments]]/($AF$250-$AF$249)</f>
        <v>2.1543282412847631E-3</v>
      </c>
      <c r="AH136" s="53">
        <f>town_establishments[[#This Row],[share of state establishments (no residual)]]/(INDEX(regional_establishments[share of state establishments],MATCH(town_establishments[[#This Row],[Regional Planning Commission]],regional_establishments[Regional Planning Commission],0)))</f>
        <v>3.8596491228070177E-2</v>
      </c>
    </row>
    <row r="137" spans="1:34" x14ac:dyDescent="0.3">
      <c r="A137" s="75" t="s">
        <v>33</v>
      </c>
      <c r="B137" t="str">
        <f>VLOOKUP(town_establishments[[#This Row],[Municipality]],town_population[[Municipality]:[Regional Planning Commission]],2,FALSE)</f>
        <v>Northwest Regional Planning Commission</v>
      </c>
      <c r="C137">
        <v>0</v>
      </c>
      <c r="D137">
        <v>1</v>
      </c>
      <c r="E137">
        <v>1</v>
      </c>
      <c r="F137">
        <v>0</v>
      </c>
      <c r="G137">
        <v>0</v>
      </c>
      <c r="H137">
        <v>0</v>
      </c>
      <c r="I137">
        <v>1</v>
      </c>
      <c r="J137">
        <v>0</v>
      </c>
      <c r="K137">
        <v>1</v>
      </c>
      <c r="L137">
        <v>0</v>
      </c>
      <c r="M137">
        <v>0</v>
      </c>
      <c r="N137">
        <v>1</v>
      </c>
      <c r="O137">
        <v>0</v>
      </c>
      <c r="P137">
        <v>1</v>
      </c>
      <c r="Q137">
        <f t="shared" si="32"/>
        <v>6</v>
      </c>
      <c r="R137" s="53">
        <f t="shared" si="33"/>
        <v>0</v>
      </c>
      <c r="S137" s="53">
        <f t="shared" si="34"/>
        <v>0.16666666666666666</v>
      </c>
      <c r="T137" s="53">
        <f t="shared" si="35"/>
        <v>0.16666666666666666</v>
      </c>
      <c r="U137" s="53">
        <f t="shared" si="36"/>
        <v>0</v>
      </c>
      <c r="V137" s="53">
        <f t="shared" si="37"/>
        <v>0</v>
      </c>
      <c r="W137" s="53">
        <f t="shared" si="38"/>
        <v>0</v>
      </c>
      <c r="X137" s="53">
        <f t="shared" si="39"/>
        <v>0.16666666666666666</v>
      </c>
      <c r="Y137" s="53">
        <f t="shared" si="40"/>
        <v>0</v>
      </c>
      <c r="Z137" s="53">
        <f t="shared" si="41"/>
        <v>0.16666666666666666</v>
      </c>
      <c r="AA137" s="53">
        <f t="shared" si="42"/>
        <v>0</v>
      </c>
      <c r="AB137" s="53">
        <f t="shared" si="43"/>
        <v>0</v>
      </c>
      <c r="AC137" s="53">
        <f t="shared" si="44"/>
        <v>0.16666666666666666</v>
      </c>
      <c r="AD137" s="53">
        <f t="shared" si="45"/>
        <v>0</v>
      </c>
      <c r="AE137" s="53">
        <f t="shared" si="46"/>
        <v>0.16666666666666666</v>
      </c>
      <c r="AF137" s="53">
        <f t="shared" si="47"/>
        <v>2.8392958546280523E-4</v>
      </c>
      <c r="AG137" s="53">
        <f>town_establishments[[#This Row],[share of state establishments]]/($AF$250-$AF$249)</f>
        <v>2.9377203290246768E-4</v>
      </c>
      <c r="AH137" s="53">
        <f>town_establishments[[#This Row],[share of state establishments (no residual)]]/(INDEX(regional_establishments[share of state establishments],MATCH(town_establishments[[#This Row],[Regional Planning Commission]],regional_establishments[Regional Planning Commission],0)))</f>
        <v>5.263157894736842E-3</v>
      </c>
    </row>
    <row r="138" spans="1:34" x14ac:dyDescent="0.3">
      <c r="A138" s="76" t="s">
        <v>44</v>
      </c>
      <c r="B138" t="str">
        <f>VLOOKUP(town_establishments[[#This Row],[Municipality]],town_population[[Municipality]:[Regional Planning Commission]],2,FALSE)</f>
        <v>Northwest Regional Planning Commission</v>
      </c>
      <c r="C138">
        <v>1</v>
      </c>
      <c r="D138">
        <v>1</v>
      </c>
      <c r="E138">
        <v>1</v>
      </c>
      <c r="F138">
        <v>0</v>
      </c>
      <c r="G138">
        <v>0</v>
      </c>
      <c r="H138">
        <v>0</v>
      </c>
      <c r="I138">
        <v>1</v>
      </c>
      <c r="J138">
        <v>0</v>
      </c>
      <c r="K138">
        <v>0</v>
      </c>
      <c r="L138">
        <v>0</v>
      </c>
      <c r="M138">
        <v>0</v>
      </c>
      <c r="N138">
        <v>0</v>
      </c>
      <c r="O138">
        <v>0</v>
      </c>
      <c r="P138">
        <v>2</v>
      </c>
      <c r="Q138">
        <f t="shared" si="32"/>
        <v>6</v>
      </c>
      <c r="R138" s="53">
        <f t="shared" si="33"/>
        <v>0.16666666666666666</v>
      </c>
      <c r="S138" s="53">
        <f t="shared" si="34"/>
        <v>0.16666666666666666</v>
      </c>
      <c r="T138" s="53">
        <f t="shared" si="35"/>
        <v>0.16666666666666666</v>
      </c>
      <c r="U138" s="53">
        <f t="shared" si="36"/>
        <v>0</v>
      </c>
      <c r="V138" s="53">
        <f t="shared" si="37"/>
        <v>0</v>
      </c>
      <c r="W138" s="53">
        <f t="shared" si="38"/>
        <v>0</v>
      </c>
      <c r="X138" s="53">
        <f t="shared" si="39"/>
        <v>0.16666666666666666</v>
      </c>
      <c r="Y138" s="53">
        <f t="shared" si="40"/>
        <v>0</v>
      </c>
      <c r="Z138" s="53">
        <f t="shared" si="41"/>
        <v>0</v>
      </c>
      <c r="AA138" s="53">
        <f t="shared" si="42"/>
        <v>0</v>
      </c>
      <c r="AB138" s="53">
        <f t="shared" si="43"/>
        <v>0</v>
      </c>
      <c r="AC138" s="53">
        <f t="shared" si="44"/>
        <v>0</v>
      </c>
      <c r="AD138" s="53">
        <f t="shared" si="45"/>
        <v>0</v>
      </c>
      <c r="AE138" s="53">
        <f t="shared" si="46"/>
        <v>0.33333333333333331</v>
      </c>
      <c r="AF138" s="53">
        <f t="shared" si="47"/>
        <v>2.8392958546280523E-4</v>
      </c>
      <c r="AG138" s="53">
        <f>town_establishments[[#This Row],[share of state establishments]]/($AF$250-$AF$249)</f>
        <v>2.9377203290246768E-4</v>
      </c>
      <c r="AH138" s="53">
        <f>town_establishments[[#This Row],[share of state establishments (no residual)]]/(INDEX(regional_establishments[share of state establishments],MATCH(town_establishments[[#This Row],[Regional Planning Commission]],regional_establishments[Regional Planning Commission],0)))</f>
        <v>5.263157894736842E-3</v>
      </c>
    </row>
    <row r="139" spans="1:34" x14ac:dyDescent="0.3">
      <c r="A139" s="75" t="s">
        <v>93</v>
      </c>
      <c r="B139" t="str">
        <f>VLOOKUP(town_establishments[[#This Row],[Municipality]],town_population[[Municipality]:[Regional Planning Commission]],2,FALSE)</f>
        <v>Northwest Regional Planning Commission</v>
      </c>
      <c r="C139">
        <v>6</v>
      </c>
      <c r="D139">
        <v>19</v>
      </c>
      <c r="E139">
        <v>11</v>
      </c>
      <c r="F139">
        <v>1</v>
      </c>
      <c r="G139">
        <v>6</v>
      </c>
      <c r="H139">
        <v>1</v>
      </c>
      <c r="I139">
        <v>11</v>
      </c>
      <c r="J139">
        <v>0</v>
      </c>
      <c r="K139">
        <v>5</v>
      </c>
      <c r="L139">
        <v>2</v>
      </c>
      <c r="M139">
        <v>6</v>
      </c>
      <c r="N139">
        <v>1</v>
      </c>
      <c r="O139">
        <v>9</v>
      </c>
      <c r="P139">
        <v>12</v>
      </c>
      <c r="Q139">
        <f t="shared" si="32"/>
        <v>90</v>
      </c>
      <c r="R139" s="53">
        <f t="shared" si="33"/>
        <v>6.6666666666666666E-2</v>
      </c>
      <c r="S139" s="53">
        <f t="shared" si="34"/>
        <v>0.21111111111111111</v>
      </c>
      <c r="T139" s="53">
        <f t="shared" si="35"/>
        <v>0.12222222222222222</v>
      </c>
      <c r="U139" s="53">
        <f t="shared" si="36"/>
        <v>1.1111111111111112E-2</v>
      </c>
      <c r="V139" s="53">
        <f t="shared" si="37"/>
        <v>6.6666666666666666E-2</v>
      </c>
      <c r="W139" s="53">
        <f t="shared" si="38"/>
        <v>1.1111111111111112E-2</v>
      </c>
      <c r="X139" s="53">
        <f t="shared" si="39"/>
        <v>0.12222222222222222</v>
      </c>
      <c r="Y139" s="53">
        <f t="shared" si="40"/>
        <v>0</v>
      </c>
      <c r="Z139" s="53">
        <f t="shared" si="41"/>
        <v>5.5555555555555552E-2</v>
      </c>
      <c r="AA139" s="53">
        <f t="shared" si="42"/>
        <v>2.2222222222222223E-2</v>
      </c>
      <c r="AB139" s="53">
        <f t="shared" si="43"/>
        <v>6.6666666666666666E-2</v>
      </c>
      <c r="AC139" s="53">
        <f t="shared" si="44"/>
        <v>1.1111111111111112E-2</v>
      </c>
      <c r="AD139" s="53">
        <f t="shared" si="45"/>
        <v>0.1</v>
      </c>
      <c r="AE139" s="53">
        <f t="shared" si="46"/>
        <v>0.13333333333333333</v>
      </c>
      <c r="AF139" s="53">
        <f t="shared" si="47"/>
        <v>4.2589437819420782E-3</v>
      </c>
      <c r="AG139" s="53">
        <f>town_establishments[[#This Row],[share of state establishments]]/($AF$250-$AF$249)</f>
        <v>4.4065804935370153E-3</v>
      </c>
      <c r="AH139" s="53">
        <f>town_establishments[[#This Row],[share of state establishments (no residual)]]/(INDEX(regional_establishments[share of state establishments],MATCH(town_establishments[[#This Row],[Regional Planning Commission]],regional_establishments[Regional Planning Commission],0)))</f>
        <v>7.8947368421052641E-2</v>
      </c>
    </row>
    <row r="140" spans="1:34" x14ac:dyDescent="0.3">
      <c r="A140" s="76" t="s">
        <v>97</v>
      </c>
      <c r="B140" t="str">
        <f>VLOOKUP(town_establishments[[#This Row],[Municipality]],town_population[[Municipality]:[Regional Planning Commission]],2,FALSE)</f>
        <v>Northwest Regional Planning Commission</v>
      </c>
      <c r="C140">
        <v>9</v>
      </c>
      <c r="D140">
        <v>11</v>
      </c>
      <c r="E140">
        <v>3</v>
      </c>
      <c r="F140">
        <v>2</v>
      </c>
      <c r="G140">
        <v>5</v>
      </c>
      <c r="H140">
        <v>2</v>
      </c>
      <c r="I140">
        <v>17</v>
      </c>
      <c r="J140">
        <v>1</v>
      </c>
      <c r="K140">
        <v>5</v>
      </c>
      <c r="L140">
        <v>3</v>
      </c>
      <c r="M140">
        <v>6</v>
      </c>
      <c r="N140">
        <v>1</v>
      </c>
      <c r="O140">
        <v>4</v>
      </c>
      <c r="P140">
        <v>6</v>
      </c>
      <c r="Q140">
        <f t="shared" si="32"/>
        <v>75</v>
      </c>
      <c r="R140" s="53">
        <f t="shared" si="33"/>
        <v>0.12</v>
      </c>
      <c r="S140" s="53">
        <f t="shared" si="34"/>
        <v>0.14666666666666667</v>
      </c>
      <c r="T140" s="53">
        <f t="shared" si="35"/>
        <v>0.04</v>
      </c>
      <c r="U140" s="53">
        <f t="shared" si="36"/>
        <v>2.6666666666666668E-2</v>
      </c>
      <c r="V140" s="53">
        <f t="shared" si="37"/>
        <v>6.6666666666666666E-2</v>
      </c>
      <c r="W140" s="53">
        <f t="shared" si="38"/>
        <v>2.6666666666666668E-2</v>
      </c>
      <c r="X140" s="53">
        <f t="shared" si="39"/>
        <v>0.22666666666666666</v>
      </c>
      <c r="Y140" s="53">
        <f t="shared" si="40"/>
        <v>1.3333333333333334E-2</v>
      </c>
      <c r="Z140" s="53">
        <f t="shared" si="41"/>
        <v>6.6666666666666666E-2</v>
      </c>
      <c r="AA140" s="53">
        <f t="shared" si="42"/>
        <v>0.04</v>
      </c>
      <c r="AB140" s="53">
        <f t="shared" si="43"/>
        <v>0.08</v>
      </c>
      <c r="AC140" s="53">
        <f t="shared" si="44"/>
        <v>1.3333333333333334E-2</v>
      </c>
      <c r="AD140" s="53">
        <f t="shared" si="45"/>
        <v>5.3333333333333337E-2</v>
      </c>
      <c r="AE140" s="53">
        <f t="shared" si="46"/>
        <v>0.08</v>
      </c>
      <c r="AF140" s="53">
        <f t="shared" si="47"/>
        <v>3.5491198182850655E-3</v>
      </c>
      <c r="AG140" s="53">
        <f>town_establishments[[#This Row],[share of state establishments]]/($AF$250-$AF$249)</f>
        <v>3.6721504112808465E-3</v>
      </c>
      <c r="AH140" s="53">
        <f>town_establishments[[#This Row],[share of state establishments (no residual)]]/(INDEX(regional_establishments[share of state establishments],MATCH(town_establishments[[#This Row],[Regional Planning Commission]],regional_establishments[Regional Planning Commission],0)))</f>
        <v>6.5789473684210537E-2</v>
      </c>
    </row>
    <row r="141" spans="1:34" x14ac:dyDescent="0.3">
      <c r="A141" s="75" t="s">
        <v>98</v>
      </c>
      <c r="B141" t="str">
        <f>VLOOKUP(town_establishments[[#This Row],[Municipality]],town_population[[Municipality]:[Regional Planning Commission]],2,FALSE)</f>
        <v>Northwest Regional Planning Commission</v>
      </c>
      <c r="C141">
        <v>3</v>
      </c>
      <c r="D141">
        <v>2</v>
      </c>
      <c r="E141">
        <v>4</v>
      </c>
      <c r="F141">
        <v>1</v>
      </c>
      <c r="G141">
        <v>1</v>
      </c>
      <c r="H141">
        <v>0</v>
      </c>
      <c r="I141">
        <v>5</v>
      </c>
      <c r="J141">
        <v>0</v>
      </c>
      <c r="K141">
        <v>3</v>
      </c>
      <c r="L141">
        <v>1</v>
      </c>
      <c r="M141">
        <v>1</v>
      </c>
      <c r="N141">
        <v>0</v>
      </c>
      <c r="O141">
        <v>0</v>
      </c>
      <c r="P141">
        <v>1</v>
      </c>
      <c r="Q141">
        <f t="shared" si="32"/>
        <v>22</v>
      </c>
      <c r="R141" s="53">
        <f t="shared" si="33"/>
        <v>0.13636363636363635</v>
      </c>
      <c r="S141" s="53">
        <f t="shared" si="34"/>
        <v>9.0909090909090912E-2</v>
      </c>
      <c r="T141" s="53">
        <f t="shared" si="35"/>
        <v>0.18181818181818182</v>
      </c>
      <c r="U141" s="53">
        <f t="shared" si="36"/>
        <v>4.5454545454545456E-2</v>
      </c>
      <c r="V141" s="53">
        <f t="shared" si="37"/>
        <v>4.5454545454545456E-2</v>
      </c>
      <c r="W141" s="53">
        <f t="shared" si="38"/>
        <v>0</v>
      </c>
      <c r="X141" s="53">
        <f t="shared" si="39"/>
        <v>0.22727272727272727</v>
      </c>
      <c r="Y141" s="53">
        <f t="shared" si="40"/>
        <v>0</v>
      </c>
      <c r="Z141" s="53">
        <f t="shared" si="41"/>
        <v>0.13636363636363635</v>
      </c>
      <c r="AA141" s="53">
        <f t="shared" si="42"/>
        <v>4.5454545454545456E-2</v>
      </c>
      <c r="AB141" s="53">
        <f t="shared" si="43"/>
        <v>4.5454545454545456E-2</v>
      </c>
      <c r="AC141" s="53">
        <f t="shared" si="44"/>
        <v>0</v>
      </c>
      <c r="AD141" s="53">
        <f t="shared" si="45"/>
        <v>0</v>
      </c>
      <c r="AE141" s="53">
        <f t="shared" si="46"/>
        <v>4.5454545454545456E-2</v>
      </c>
      <c r="AF141" s="53">
        <f t="shared" si="47"/>
        <v>1.0410751466969526E-3</v>
      </c>
      <c r="AG141" s="53">
        <f>town_establishments[[#This Row],[share of state establishments]]/($AF$250-$AF$249)</f>
        <v>1.0771641206423815E-3</v>
      </c>
      <c r="AH141" s="53">
        <f>town_establishments[[#This Row],[share of state establishments (no residual)]]/(INDEX(regional_establishments[share of state establishments],MATCH(town_establishments[[#This Row],[Regional Planning Commission]],regional_establishments[Regional Planning Commission],0)))</f>
        <v>1.9298245614035089E-2</v>
      </c>
    </row>
    <row r="142" spans="1:34" x14ac:dyDescent="0.3">
      <c r="A142" s="76" t="s">
        <v>103</v>
      </c>
      <c r="B142" t="str">
        <f>VLOOKUP(town_establishments[[#This Row],[Municipality]],town_population[[Municipality]:[Regional Planning Commission]],2,FALSE)</f>
        <v>Northwest Regional Planning Commission</v>
      </c>
      <c r="C142">
        <v>1</v>
      </c>
      <c r="D142">
        <v>0</v>
      </c>
      <c r="E142">
        <v>0</v>
      </c>
      <c r="F142">
        <v>0</v>
      </c>
      <c r="G142">
        <v>0</v>
      </c>
      <c r="H142">
        <v>0</v>
      </c>
      <c r="I142">
        <v>0</v>
      </c>
      <c r="J142">
        <v>0</v>
      </c>
      <c r="K142">
        <v>0</v>
      </c>
      <c r="L142">
        <v>2</v>
      </c>
      <c r="M142">
        <v>0</v>
      </c>
      <c r="N142">
        <v>0</v>
      </c>
      <c r="O142">
        <v>1</v>
      </c>
      <c r="P142">
        <v>0</v>
      </c>
      <c r="Q142">
        <f t="shared" si="32"/>
        <v>4</v>
      </c>
      <c r="R142" s="53">
        <f t="shared" si="33"/>
        <v>0.25</v>
      </c>
      <c r="S142" s="53">
        <f t="shared" si="34"/>
        <v>0</v>
      </c>
      <c r="T142" s="53">
        <f t="shared" si="35"/>
        <v>0</v>
      </c>
      <c r="U142" s="53">
        <f t="shared" si="36"/>
        <v>0</v>
      </c>
      <c r="V142" s="53">
        <f t="shared" si="37"/>
        <v>0</v>
      </c>
      <c r="W142" s="53">
        <f t="shared" si="38"/>
        <v>0</v>
      </c>
      <c r="X142" s="53">
        <f t="shared" si="39"/>
        <v>0</v>
      </c>
      <c r="Y142" s="53">
        <f t="shared" si="40"/>
        <v>0</v>
      </c>
      <c r="Z142" s="53">
        <f t="shared" si="41"/>
        <v>0</v>
      </c>
      <c r="AA142" s="53">
        <f t="shared" si="42"/>
        <v>0.5</v>
      </c>
      <c r="AB142" s="53">
        <f t="shared" si="43"/>
        <v>0</v>
      </c>
      <c r="AC142" s="53">
        <f t="shared" si="44"/>
        <v>0</v>
      </c>
      <c r="AD142" s="53">
        <f t="shared" si="45"/>
        <v>0.25</v>
      </c>
      <c r="AE142" s="53">
        <f t="shared" si="46"/>
        <v>0</v>
      </c>
      <c r="AF142" s="53">
        <f t="shared" si="47"/>
        <v>1.8928639030853681E-4</v>
      </c>
      <c r="AG142" s="53">
        <f>town_establishments[[#This Row],[share of state establishments]]/($AF$250-$AF$249)</f>
        <v>1.9584802193497845E-4</v>
      </c>
      <c r="AH142" s="53">
        <f>town_establishments[[#This Row],[share of state establishments (no residual)]]/(INDEX(regional_establishments[share of state establishments],MATCH(town_establishments[[#This Row],[Regional Planning Commission]],regional_establishments[Regional Planning Commission],0)))</f>
        <v>3.5087719298245615E-3</v>
      </c>
    </row>
    <row r="143" spans="1:34" x14ac:dyDescent="0.3">
      <c r="A143" s="75" t="s">
        <v>104</v>
      </c>
      <c r="B143" t="str">
        <f>VLOOKUP(town_establishments[[#This Row],[Municipality]],town_population[[Municipality]:[Regional Planning Commission]],2,FALSE)</f>
        <v>Northwest Regional Planning Commission</v>
      </c>
      <c r="C143">
        <v>1</v>
      </c>
      <c r="D143">
        <v>4</v>
      </c>
      <c r="E143">
        <v>3</v>
      </c>
      <c r="F143">
        <v>1</v>
      </c>
      <c r="G143">
        <v>0</v>
      </c>
      <c r="H143">
        <v>1</v>
      </c>
      <c r="I143">
        <v>1</v>
      </c>
      <c r="J143">
        <v>0</v>
      </c>
      <c r="K143">
        <v>2</v>
      </c>
      <c r="L143">
        <v>0</v>
      </c>
      <c r="M143">
        <v>0</v>
      </c>
      <c r="N143">
        <v>0</v>
      </c>
      <c r="O143">
        <v>0</v>
      </c>
      <c r="P143">
        <v>1</v>
      </c>
      <c r="Q143">
        <f t="shared" si="32"/>
        <v>14</v>
      </c>
      <c r="R143" s="53">
        <f t="shared" si="33"/>
        <v>7.1428571428571425E-2</v>
      </c>
      <c r="S143" s="53">
        <f t="shared" si="34"/>
        <v>0.2857142857142857</v>
      </c>
      <c r="T143" s="53">
        <f t="shared" si="35"/>
        <v>0.21428571428571427</v>
      </c>
      <c r="U143" s="53">
        <f t="shared" si="36"/>
        <v>7.1428571428571425E-2</v>
      </c>
      <c r="V143" s="53">
        <f t="shared" si="37"/>
        <v>0</v>
      </c>
      <c r="W143" s="53">
        <f t="shared" si="38"/>
        <v>7.1428571428571425E-2</v>
      </c>
      <c r="X143" s="53">
        <f t="shared" si="39"/>
        <v>7.1428571428571425E-2</v>
      </c>
      <c r="Y143" s="53">
        <f t="shared" si="40"/>
        <v>0</v>
      </c>
      <c r="Z143" s="53">
        <f t="shared" si="41"/>
        <v>0.14285714285714285</v>
      </c>
      <c r="AA143" s="53">
        <f t="shared" si="42"/>
        <v>0</v>
      </c>
      <c r="AB143" s="53">
        <f t="shared" si="43"/>
        <v>0</v>
      </c>
      <c r="AC143" s="53">
        <f t="shared" si="44"/>
        <v>0</v>
      </c>
      <c r="AD143" s="53">
        <f t="shared" si="45"/>
        <v>0</v>
      </c>
      <c r="AE143" s="53">
        <f t="shared" si="46"/>
        <v>7.1428571428571425E-2</v>
      </c>
      <c r="AF143" s="53">
        <f t="shared" si="47"/>
        <v>6.625023660798789E-4</v>
      </c>
      <c r="AG143" s="53">
        <f>town_establishments[[#This Row],[share of state establishments]]/($AF$250-$AF$249)</f>
        <v>6.8546807677242463E-4</v>
      </c>
      <c r="AH143" s="53">
        <f>town_establishments[[#This Row],[share of state establishments (no residual)]]/(INDEX(regional_establishments[share of state establishments],MATCH(town_establishments[[#This Row],[Regional Planning Commission]],regional_establishments[Regional Planning Commission],0)))</f>
        <v>1.2280701754385967E-2</v>
      </c>
    </row>
    <row r="144" spans="1:34" x14ac:dyDescent="0.3">
      <c r="A144" s="76" t="s">
        <v>105</v>
      </c>
      <c r="B144" t="str">
        <f>VLOOKUP(town_establishments[[#This Row],[Municipality]],town_population[[Municipality]:[Regional Planning Commission]],2,FALSE)</f>
        <v>Northwest Regional Planning Commission</v>
      </c>
      <c r="C144">
        <v>5</v>
      </c>
      <c r="D144">
        <v>4</v>
      </c>
      <c r="E144">
        <v>1</v>
      </c>
      <c r="F144">
        <v>0</v>
      </c>
      <c r="G144">
        <v>2</v>
      </c>
      <c r="H144">
        <v>0</v>
      </c>
      <c r="I144">
        <v>4</v>
      </c>
      <c r="J144">
        <v>0</v>
      </c>
      <c r="K144">
        <v>4</v>
      </c>
      <c r="L144">
        <v>1</v>
      </c>
      <c r="M144">
        <v>4</v>
      </c>
      <c r="N144">
        <v>1</v>
      </c>
      <c r="O144">
        <v>1</v>
      </c>
      <c r="P144">
        <v>6</v>
      </c>
      <c r="Q144">
        <f t="shared" si="32"/>
        <v>33</v>
      </c>
      <c r="R144" s="53">
        <f t="shared" si="33"/>
        <v>0.15151515151515152</v>
      </c>
      <c r="S144" s="53">
        <f t="shared" si="34"/>
        <v>0.12121212121212122</v>
      </c>
      <c r="T144" s="53">
        <f t="shared" si="35"/>
        <v>3.0303030303030304E-2</v>
      </c>
      <c r="U144" s="53">
        <f t="shared" si="36"/>
        <v>0</v>
      </c>
      <c r="V144" s="53">
        <f t="shared" si="37"/>
        <v>6.0606060606060608E-2</v>
      </c>
      <c r="W144" s="53">
        <f t="shared" si="38"/>
        <v>0</v>
      </c>
      <c r="X144" s="53">
        <f t="shared" si="39"/>
        <v>0.12121212121212122</v>
      </c>
      <c r="Y144" s="53">
        <f t="shared" si="40"/>
        <v>0</v>
      </c>
      <c r="Z144" s="53">
        <f t="shared" si="41"/>
        <v>0.12121212121212122</v>
      </c>
      <c r="AA144" s="53">
        <f t="shared" si="42"/>
        <v>3.0303030303030304E-2</v>
      </c>
      <c r="AB144" s="53">
        <f t="shared" si="43"/>
        <v>0.12121212121212122</v>
      </c>
      <c r="AC144" s="53">
        <f t="shared" si="44"/>
        <v>3.0303030303030304E-2</v>
      </c>
      <c r="AD144" s="53">
        <f t="shared" si="45"/>
        <v>3.0303030303030304E-2</v>
      </c>
      <c r="AE144" s="53">
        <f t="shared" si="46"/>
        <v>0.18181818181818182</v>
      </c>
      <c r="AF144" s="53">
        <f t="shared" si="47"/>
        <v>1.5616127200454286E-3</v>
      </c>
      <c r="AG144" s="53">
        <f>town_establishments[[#This Row],[share of state establishments]]/($AF$250-$AF$249)</f>
        <v>1.6157461809635722E-3</v>
      </c>
      <c r="AH144" s="53">
        <f>town_establishments[[#This Row],[share of state establishments (no residual)]]/(INDEX(regional_establishments[share of state establishments],MATCH(town_establishments[[#This Row],[Regional Planning Commission]],regional_establishments[Regional Planning Commission],0)))</f>
        <v>2.8947368421052631E-2</v>
      </c>
    </row>
    <row r="145" spans="1:34" x14ac:dyDescent="0.3">
      <c r="A145" s="75" t="s">
        <v>111</v>
      </c>
      <c r="B145" t="str">
        <f>VLOOKUP(town_establishments[[#This Row],[Municipality]],town_population[[Municipality]:[Regional Planning Commission]],2,FALSE)</f>
        <v>Northwest Regional Planning Commission</v>
      </c>
      <c r="C145">
        <v>4</v>
      </c>
      <c r="D145">
        <v>1</v>
      </c>
      <c r="E145">
        <v>3</v>
      </c>
      <c r="F145">
        <v>0</v>
      </c>
      <c r="G145">
        <v>2</v>
      </c>
      <c r="H145">
        <v>2</v>
      </c>
      <c r="I145">
        <v>9</v>
      </c>
      <c r="J145">
        <v>0</v>
      </c>
      <c r="K145">
        <v>7</v>
      </c>
      <c r="L145">
        <v>1</v>
      </c>
      <c r="M145">
        <v>1</v>
      </c>
      <c r="N145">
        <v>1</v>
      </c>
      <c r="O145">
        <v>5</v>
      </c>
      <c r="P145">
        <v>5</v>
      </c>
      <c r="Q145">
        <f t="shared" si="32"/>
        <v>41</v>
      </c>
      <c r="R145" s="53">
        <f t="shared" si="33"/>
        <v>9.7560975609756101E-2</v>
      </c>
      <c r="S145" s="53">
        <f t="shared" si="34"/>
        <v>2.4390243902439025E-2</v>
      </c>
      <c r="T145" s="53">
        <f t="shared" si="35"/>
        <v>7.3170731707317069E-2</v>
      </c>
      <c r="U145" s="53">
        <f t="shared" si="36"/>
        <v>0</v>
      </c>
      <c r="V145" s="53">
        <f t="shared" si="37"/>
        <v>4.878048780487805E-2</v>
      </c>
      <c r="W145" s="53">
        <f t="shared" si="38"/>
        <v>4.878048780487805E-2</v>
      </c>
      <c r="X145" s="53">
        <f t="shared" si="39"/>
        <v>0.21951219512195122</v>
      </c>
      <c r="Y145" s="53">
        <f t="shared" si="40"/>
        <v>0</v>
      </c>
      <c r="Z145" s="53">
        <f t="shared" si="41"/>
        <v>0.17073170731707318</v>
      </c>
      <c r="AA145" s="53">
        <f t="shared" si="42"/>
        <v>2.4390243902439025E-2</v>
      </c>
      <c r="AB145" s="53">
        <f t="shared" si="43"/>
        <v>2.4390243902439025E-2</v>
      </c>
      <c r="AC145" s="53">
        <f t="shared" si="44"/>
        <v>2.4390243902439025E-2</v>
      </c>
      <c r="AD145" s="53">
        <f t="shared" si="45"/>
        <v>0.12195121951219512</v>
      </c>
      <c r="AE145" s="53">
        <f t="shared" si="46"/>
        <v>0.12195121951219512</v>
      </c>
      <c r="AF145" s="53">
        <f t="shared" si="47"/>
        <v>1.9401855006625024E-3</v>
      </c>
      <c r="AG145" s="53">
        <f>town_establishments[[#This Row],[share of state establishments]]/($AF$250-$AF$249)</f>
        <v>2.0074422248335293E-3</v>
      </c>
      <c r="AH145" s="53">
        <f>town_establishments[[#This Row],[share of state establishments (no residual)]]/(INDEX(regional_establishments[share of state establishments],MATCH(town_establishments[[#This Row],[Regional Planning Commission]],regional_establishments[Regional Planning Commission],0)))</f>
        <v>3.5964912280701762E-2</v>
      </c>
    </row>
    <row r="146" spans="1:34" x14ac:dyDescent="0.3">
      <c r="A146" s="76" t="s">
        <v>122</v>
      </c>
      <c r="B146" t="str">
        <f>VLOOKUP(town_establishments[[#This Row],[Municipality]],town_population[[Municipality]:[Regional Planning Commission]],2,FALSE)</f>
        <v>Northwest Regional Planning Commission</v>
      </c>
      <c r="C146">
        <v>1</v>
      </c>
      <c r="D146">
        <v>6</v>
      </c>
      <c r="E146">
        <v>7</v>
      </c>
      <c r="F146">
        <v>0</v>
      </c>
      <c r="G146">
        <v>0</v>
      </c>
      <c r="H146">
        <v>0</v>
      </c>
      <c r="I146">
        <v>2</v>
      </c>
      <c r="J146">
        <v>0</v>
      </c>
      <c r="K146">
        <v>3</v>
      </c>
      <c r="L146">
        <v>1</v>
      </c>
      <c r="M146">
        <v>1</v>
      </c>
      <c r="N146">
        <v>0</v>
      </c>
      <c r="O146">
        <v>1</v>
      </c>
      <c r="P146">
        <v>2</v>
      </c>
      <c r="Q146">
        <f t="shared" si="32"/>
        <v>24</v>
      </c>
      <c r="R146" s="53">
        <f t="shared" si="33"/>
        <v>4.1666666666666664E-2</v>
      </c>
      <c r="S146" s="53">
        <f t="shared" si="34"/>
        <v>0.25</v>
      </c>
      <c r="T146" s="53">
        <f t="shared" si="35"/>
        <v>0.29166666666666669</v>
      </c>
      <c r="U146" s="53">
        <f t="shared" si="36"/>
        <v>0</v>
      </c>
      <c r="V146" s="53">
        <f t="shared" si="37"/>
        <v>0</v>
      </c>
      <c r="W146" s="53">
        <f t="shared" si="38"/>
        <v>0</v>
      </c>
      <c r="X146" s="53">
        <f t="shared" si="39"/>
        <v>8.3333333333333329E-2</v>
      </c>
      <c r="Y146" s="53">
        <f t="shared" si="40"/>
        <v>0</v>
      </c>
      <c r="Z146" s="53">
        <f t="shared" si="41"/>
        <v>0.125</v>
      </c>
      <c r="AA146" s="53">
        <f t="shared" si="42"/>
        <v>4.1666666666666664E-2</v>
      </c>
      <c r="AB146" s="53">
        <f t="shared" si="43"/>
        <v>4.1666666666666664E-2</v>
      </c>
      <c r="AC146" s="53">
        <f t="shared" si="44"/>
        <v>0</v>
      </c>
      <c r="AD146" s="53">
        <f t="shared" si="45"/>
        <v>4.1666666666666664E-2</v>
      </c>
      <c r="AE146" s="53">
        <f t="shared" si="46"/>
        <v>8.3333333333333329E-2</v>
      </c>
      <c r="AF146" s="53">
        <f t="shared" si="47"/>
        <v>1.1357183418512209E-3</v>
      </c>
      <c r="AG146" s="53">
        <f>town_establishments[[#This Row],[share of state establishments]]/($AF$250-$AF$249)</f>
        <v>1.1750881316098707E-3</v>
      </c>
      <c r="AH146" s="53">
        <f>town_establishments[[#This Row],[share of state establishments (no residual)]]/(INDEX(regional_establishments[share of state establishments],MATCH(town_establishments[[#This Row],[Regional Planning Commission]],regional_establishments[Regional Planning Commission],0)))</f>
        <v>2.1052631578947368E-2</v>
      </c>
    </row>
    <row r="147" spans="1:34" x14ac:dyDescent="0.3">
      <c r="A147" s="75" t="s">
        <v>130</v>
      </c>
      <c r="B147" t="str">
        <f>VLOOKUP(town_establishments[[#This Row],[Municipality]],town_population[[Municipality]:[Regional Planning Commission]],2,FALSE)</f>
        <v>Northwest Regional Planning Commission</v>
      </c>
      <c r="C147">
        <v>1</v>
      </c>
      <c r="D147">
        <v>1</v>
      </c>
      <c r="E147">
        <v>2</v>
      </c>
      <c r="F147">
        <v>1</v>
      </c>
      <c r="G147">
        <v>1</v>
      </c>
      <c r="H147">
        <v>0</v>
      </c>
      <c r="I147">
        <v>0</v>
      </c>
      <c r="J147">
        <v>0</v>
      </c>
      <c r="K147">
        <v>1</v>
      </c>
      <c r="L147">
        <v>0</v>
      </c>
      <c r="M147">
        <v>0</v>
      </c>
      <c r="N147">
        <v>0</v>
      </c>
      <c r="O147">
        <v>4</v>
      </c>
      <c r="P147">
        <v>1</v>
      </c>
      <c r="Q147">
        <f t="shared" si="32"/>
        <v>12</v>
      </c>
      <c r="R147" s="53">
        <f t="shared" si="33"/>
        <v>8.3333333333333329E-2</v>
      </c>
      <c r="S147" s="53">
        <f t="shared" si="34"/>
        <v>8.3333333333333329E-2</v>
      </c>
      <c r="T147" s="53">
        <f t="shared" si="35"/>
        <v>0.16666666666666666</v>
      </c>
      <c r="U147" s="53">
        <f t="shared" si="36"/>
        <v>8.3333333333333329E-2</v>
      </c>
      <c r="V147" s="53">
        <f t="shared" si="37"/>
        <v>8.3333333333333329E-2</v>
      </c>
      <c r="W147" s="53">
        <f t="shared" si="38"/>
        <v>0</v>
      </c>
      <c r="X147" s="53">
        <f t="shared" si="39"/>
        <v>0</v>
      </c>
      <c r="Y147" s="53">
        <f t="shared" si="40"/>
        <v>0</v>
      </c>
      <c r="Z147" s="53">
        <f t="shared" si="41"/>
        <v>8.3333333333333329E-2</v>
      </c>
      <c r="AA147" s="53">
        <f t="shared" si="42"/>
        <v>0</v>
      </c>
      <c r="AB147" s="53">
        <f t="shared" si="43"/>
        <v>0</v>
      </c>
      <c r="AC147" s="53">
        <f t="shared" si="44"/>
        <v>0</v>
      </c>
      <c r="AD147" s="53">
        <f t="shared" si="45"/>
        <v>0.33333333333333331</v>
      </c>
      <c r="AE147" s="53">
        <f t="shared" si="46"/>
        <v>8.3333333333333329E-2</v>
      </c>
      <c r="AF147" s="53">
        <f t="shared" si="47"/>
        <v>5.6785917092561046E-4</v>
      </c>
      <c r="AG147" s="53">
        <f>town_establishments[[#This Row],[share of state establishments]]/($AF$250-$AF$249)</f>
        <v>5.8754406580493535E-4</v>
      </c>
      <c r="AH147" s="53">
        <f>town_establishments[[#This Row],[share of state establishments (no residual)]]/(INDEX(regional_establishments[share of state establishments],MATCH(town_establishments[[#This Row],[Regional Planning Commission]],regional_establishments[Regional Planning Commission],0)))</f>
        <v>1.0526315789473684E-2</v>
      </c>
    </row>
    <row r="148" spans="1:34" x14ac:dyDescent="0.3">
      <c r="A148" s="76" t="s">
        <v>157</v>
      </c>
      <c r="B148" t="str">
        <f>VLOOKUP(town_establishments[[#This Row],[Municipality]],town_population[[Municipality]:[Regional Planning Commission]],2,FALSE)</f>
        <v>Northwest Regional Planning Commission</v>
      </c>
      <c r="C148">
        <v>5</v>
      </c>
      <c r="D148">
        <v>3</v>
      </c>
      <c r="E148">
        <v>2</v>
      </c>
      <c r="F148">
        <v>0</v>
      </c>
      <c r="G148">
        <v>0</v>
      </c>
      <c r="H148">
        <v>1</v>
      </c>
      <c r="I148">
        <v>10</v>
      </c>
      <c r="J148">
        <v>0</v>
      </c>
      <c r="K148">
        <v>4</v>
      </c>
      <c r="L148">
        <v>0</v>
      </c>
      <c r="M148">
        <v>0</v>
      </c>
      <c r="N148">
        <v>0</v>
      </c>
      <c r="O148">
        <v>8</v>
      </c>
      <c r="P148">
        <v>3</v>
      </c>
      <c r="Q148">
        <f t="shared" si="32"/>
        <v>36</v>
      </c>
      <c r="R148" s="53">
        <f t="shared" si="33"/>
        <v>0.1388888888888889</v>
      </c>
      <c r="S148" s="53">
        <f t="shared" si="34"/>
        <v>8.3333333333333329E-2</v>
      </c>
      <c r="T148" s="53">
        <f t="shared" si="35"/>
        <v>5.5555555555555552E-2</v>
      </c>
      <c r="U148" s="53">
        <f t="shared" si="36"/>
        <v>0</v>
      </c>
      <c r="V148" s="53">
        <f t="shared" si="37"/>
        <v>0</v>
      </c>
      <c r="W148" s="53">
        <f t="shared" si="38"/>
        <v>2.7777777777777776E-2</v>
      </c>
      <c r="X148" s="53">
        <f t="shared" si="39"/>
        <v>0.27777777777777779</v>
      </c>
      <c r="Y148" s="53">
        <f t="shared" si="40"/>
        <v>0</v>
      </c>
      <c r="Z148" s="53">
        <f t="shared" si="41"/>
        <v>0.1111111111111111</v>
      </c>
      <c r="AA148" s="53">
        <f t="shared" si="42"/>
        <v>0</v>
      </c>
      <c r="AB148" s="53">
        <f t="shared" si="43"/>
        <v>0</v>
      </c>
      <c r="AC148" s="53">
        <f t="shared" si="44"/>
        <v>0</v>
      </c>
      <c r="AD148" s="53">
        <f t="shared" si="45"/>
        <v>0.22222222222222221</v>
      </c>
      <c r="AE148" s="53">
        <f t="shared" si="46"/>
        <v>8.3333333333333329E-2</v>
      </c>
      <c r="AF148" s="53">
        <f t="shared" si="47"/>
        <v>1.7035775127768314E-3</v>
      </c>
      <c r="AG148" s="53">
        <f>town_establishments[[#This Row],[share of state establishments]]/($AF$250-$AF$249)</f>
        <v>1.7626321974148062E-3</v>
      </c>
      <c r="AH148" s="53">
        <f>town_establishments[[#This Row],[share of state establishments (no residual)]]/(INDEX(regional_establishments[share of state establishments],MATCH(town_establishments[[#This Row],[Regional Planning Commission]],regional_establishments[Regional Planning Commission],0)))</f>
        <v>3.1578947368421054E-2</v>
      </c>
    </row>
    <row r="149" spans="1:34" x14ac:dyDescent="0.3">
      <c r="A149" s="75" t="s">
        <v>170</v>
      </c>
      <c r="B149" t="str">
        <f>VLOOKUP(town_establishments[[#This Row],[Municipality]],town_population[[Municipality]:[Regional Planning Commission]],2,FALSE)</f>
        <v>Northwest Regional Planning Commission</v>
      </c>
      <c r="C149">
        <v>1</v>
      </c>
      <c r="D149">
        <v>4</v>
      </c>
      <c r="E149">
        <v>2</v>
      </c>
      <c r="F149">
        <v>1</v>
      </c>
      <c r="G149">
        <v>2</v>
      </c>
      <c r="H149">
        <v>1</v>
      </c>
      <c r="I149">
        <v>6</v>
      </c>
      <c r="J149">
        <v>0</v>
      </c>
      <c r="K149">
        <v>4</v>
      </c>
      <c r="L149">
        <v>1</v>
      </c>
      <c r="M149">
        <v>1</v>
      </c>
      <c r="N149">
        <v>2</v>
      </c>
      <c r="O149">
        <v>4</v>
      </c>
      <c r="P149">
        <v>3</v>
      </c>
      <c r="Q149">
        <f t="shared" si="32"/>
        <v>32</v>
      </c>
      <c r="R149" s="53">
        <f t="shared" si="33"/>
        <v>3.125E-2</v>
      </c>
      <c r="S149" s="53">
        <f t="shared" si="34"/>
        <v>0.125</v>
      </c>
      <c r="T149" s="53">
        <f t="shared" si="35"/>
        <v>6.25E-2</v>
      </c>
      <c r="U149" s="53">
        <f t="shared" si="36"/>
        <v>3.125E-2</v>
      </c>
      <c r="V149" s="53">
        <f t="shared" si="37"/>
        <v>6.25E-2</v>
      </c>
      <c r="W149" s="53">
        <f t="shared" si="38"/>
        <v>3.125E-2</v>
      </c>
      <c r="X149" s="53">
        <f t="shared" si="39"/>
        <v>0.1875</v>
      </c>
      <c r="Y149" s="53">
        <f t="shared" si="40"/>
        <v>0</v>
      </c>
      <c r="Z149" s="53">
        <f t="shared" si="41"/>
        <v>0.125</v>
      </c>
      <c r="AA149" s="53">
        <f t="shared" si="42"/>
        <v>3.125E-2</v>
      </c>
      <c r="AB149" s="53">
        <f t="shared" si="43"/>
        <v>3.125E-2</v>
      </c>
      <c r="AC149" s="53">
        <f t="shared" si="44"/>
        <v>6.25E-2</v>
      </c>
      <c r="AD149" s="53">
        <f t="shared" si="45"/>
        <v>0.125</v>
      </c>
      <c r="AE149" s="53">
        <f t="shared" si="46"/>
        <v>9.375E-2</v>
      </c>
      <c r="AF149" s="53">
        <f t="shared" si="47"/>
        <v>1.5142911224682945E-3</v>
      </c>
      <c r="AG149" s="53">
        <f>town_establishments[[#This Row],[share of state establishments]]/($AF$250-$AF$249)</f>
        <v>1.5667841754798276E-3</v>
      </c>
      <c r="AH149" s="53">
        <f>town_establishments[[#This Row],[share of state establishments (no residual)]]/(INDEX(regional_establishments[share of state establishments],MATCH(town_establishments[[#This Row],[Regional Planning Commission]],regional_establishments[Regional Planning Commission],0)))</f>
        <v>2.8070175438596492E-2</v>
      </c>
    </row>
    <row r="150" spans="1:34" x14ac:dyDescent="0.3">
      <c r="A150" s="76" t="s">
        <v>192</v>
      </c>
      <c r="B150" t="str">
        <f>VLOOKUP(town_establishments[[#This Row],[Municipality]],town_population[[Municipality]:[Regional Planning Commission]],2,FALSE)</f>
        <v>Northwest Regional Planning Commission</v>
      </c>
      <c r="C150">
        <v>0</v>
      </c>
      <c r="D150">
        <v>6</v>
      </c>
      <c r="E150">
        <v>3</v>
      </c>
      <c r="F150">
        <v>1</v>
      </c>
      <c r="G150">
        <v>2</v>
      </c>
      <c r="H150">
        <v>1</v>
      </c>
      <c r="I150">
        <v>3</v>
      </c>
      <c r="J150">
        <v>0</v>
      </c>
      <c r="K150">
        <v>3</v>
      </c>
      <c r="L150">
        <v>3</v>
      </c>
      <c r="M150">
        <v>3</v>
      </c>
      <c r="N150">
        <v>1</v>
      </c>
      <c r="O150">
        <v>2</v>
      </c>
      <c r="P150">
        <v>3</v>
      </c>
      <c r="Q150">
        <f t="shared" si="32"/>
        <v>31</v>
      </c>
      <c r="R150" s="53">
        <f t="shared" si="33"/>
        <v>0</v>
      </c>
      <c r="S150" s="53">
        <f t="shared" si="34"/>
        <v>0.19354838709677419</v>
      </c>
      <c r="T150" s="53">
        <f t="shared" si="35"/>
        <v>9.6774193548387094E-2</v>
      </c>
      <c r="U150" s="53">
        <f t="shared" si="36"/>
        <v>3.2258064516129031E-2</v>
      </c>
      <c r="V150" s="53">
        <f t="shared" si="37"/>
        <v>6.4516129032258063E-2</v>
      </c>
      <c r="W150" s="53">
        <f t="shared" si="38"/>
        <v>3.2258064516129031E-2</v>
      </c>
      <c r="X150" s="53">
        <f t="shared" si="39"/>
        <v>9.6774193548387094E-2</v>
      </c>
      <c r="Y150" s="53">
        <f t="shared" si="40"/>
        <v>0</v>
      </c>
      <c r="Z150" s="53">
        <f t="shared" si="41"/>
        <v>9.6774193548387094E-2</v>
      </c>
      <c r="AA150" s="53">
        <f t="shared" si="42"/>
        <v>9.6774193548387094E-2</v>
      </c>
      <c r="AB150" s="53">
        <f t="shared" si="43"/>
        <v>9.6774193548387094E-2</v>
      </c>
      <c r="AC150" s="53">
        <f t="shared" si="44"/>
        <v>3.2258064516129031E-2</v>
      </c>
      <c r="AD150" s="53">
        <f t="shared" si="45"/>
        <v>6.4516129032258063E-2</v>
      </c>
      <c r="AE150" s="53">
        <f t="shared" si="46"/>
        <v>9.6774193548387094E-2</v>
      </c>
      <c r="AF150" s="53">
        <f t="shared" si="47"/>
        <v>1.4669695248911603E-3</v>
      </c>
      <c r="AG150" s="53">
        <f>town_establishments[[#This Row],[share of state establishments]]/($AF$250-$AF$249)</f>
        <v>1.517822169996083E-3</v>
      </c>
      <c r="AH150" s="53">
        <f>town_establishments[[#This Row],[share of state establishments (no residual)]]/(INDEX(regional_establishments[share of state establishments],MATCH(town_establishments[[#This Row],[Regional Planning Commission]],regional_establishments[Regional Planning Commission],0)))</f>
        <v>2.7192982456140352E-2</v>
      </c>
    </row>
    <row r="151" spans="1:34" x14ac:dyDescent="0.3">
      <c r="A151" s="75" t="s">
        <v>217</v>
      </c>
      <c r="B151" t="str">
        <f>VLOOKUP(town_establishments[[#This Row],[Municipality]],town_population[[Municipality]:[Regional Planning Commission]],2,FALSE)</f>
        <v>Northwest Regional Planning Commission</v>
      </c>
      <c r="C151">
        <v>17</v>
      </c>
      <c r="D151">
        <v>61</v>
      </c>
      <c r="E151">
        <v>15</v>
      </c>
      <c r="F151">
        <v>10</v>
      </c>
      <c r="G151">
        <v>21</v>
      </c>
      <c r="H151">
        <v>16</v>
      </c>
      <c r="I151">
        <v>63</v>
      </c>
      <c r="J151">
        <v>0</v>
      </c>
      <c r="K151">
        <v>40</v>
      </c>
      <c r="L151">
        <v>12</v>
      </c>
      <c r="M151">
        <v>55</v>
      </c>
      <c r="N151">
        <v>3</v>
      </c>
      <c r="O151">
        <v>40</v>
      </c>
      <c r="P151">
        <v>32</v>
      </c>
      <c r="Q151">
        <f t="shared" si="32"/>
        <v>385</v>
      </c>
      <c r="R151" s="53">
        <f t="shared" si="33"/>
        <v>4.4155844155844157E-2</v>
      </c>
      <c r="S151" s="53">
        <f t="shared" si="34"/>
        <v>0.15844155844155844</v>
      </c>
      <c r="T151" s="53">
        <f t="shared" si="35"/>
        <v>3.896103896103896E-2</v>
      </c>
      <c r="U151" s="53">
        <f t="shared" si="36"/>
        <v>2.5974025974025976E-2</v>
      </c>
      <c r="V151" s="53">
        <f t="shared" si="37"/>
        <v>5.4545454545454543E-2</v>
      </c>
      <c r="W151" s="53">
        <f t="shared" si="38"/>
        <v>4.1558441558441558E-2</v>
      </c>
      <c r="X151" s="53">
        <f t="shared" si="39"/>
        <v>0.16363636363636364</v>
      </c>
      <c r="Y151" s="53">
        <f t="shared" si="40"/>
        <v>0</v>
      </c>
      <c r="Z151" s="53">
        <f t="shared" si="41"/>
        <v>0.1038961038961039</v>
      </c>
      <c r="AA151" s="53">
        <f t="shared" si="42"/>
        <v>3.1168831168831169E-2</v>
      </c>
      <c r="AB151" s="53">
        <f t="shared" si="43"/>
        <v>0.14285714285714285</v>
      </c>
      <c r="AC151" s="53">
        <f t="shared" si="44"/>
        <v>7.7922077922077922E-3</v>
      </c>
      <c r="AD151" s="53">
        <f t="shared" si="45"/>
        <v>0.1038961038961039</v>
      </c>
      <c r="AE151" s="53">
        <f t="shared" si="46"/>
        <v>8.3116883116883117E-2</v>
      </c>
      <c r="AF151" s="53">
        <f t="shared" si="47"/>
        <v>1.8218815067196668E-2</v>
      </c>
      <c r="AG151" s="53">
        <f>town_establishments[[#This Row],[share of state establishments]]/($AF$250-$AF$249)</f>
        <v>1.8850372111241676E-2</v>
      </c>
      <c r="AH151" s="53">
        <f>town_establishments[[#This Row],[share of state establishments (no residual)]]/(INDEX(regional_establishments[share of state establishments],MATCH(town_establishments[[#This Row],[Regional Planning Commission]],regional_establishments[Regional Planning Commission],0)))</f>
        <v>0.33771929824561403</v>
      </c>
    </row>
    <row r="152" spans="1:34" x14ac:dyDescent="0.3">
      <c r="A152" s="76" t="s">
        <v>218</v>
      </c>
      <c r="B152" t="str">
        <f>VLOOKUP(town_establishments[[#This Row],[Municipality]],town_population[[Municipality]:[Regional Planning Commission]],2,FALSE)</f>
        <v>Northwest Regional Planning Commission</v>
      </c>
      <c r="C152">
        <v>5</v>
      </c>
      <c r="D152">
        <v>18</v>
      </c>
      <c r="E152">
        <v>2</v>
      </c>
      <c r="F152">
        <v>0</v>
      </c>
      <c r="G152">
        <v>5</v>
      </c>
      <c r="H152">
        <v>4</v>
      </c>
      <c r="I152">
        <v>5</v>
      </c>
      <c r="J152">
        <v>0</v>
      </c>
      <c r="K152">
        <v>3</v>
      </c>
      <c r="L152">
        <v>2</v>
      </c>
      <c r="M152">
        <v>11</v>
      </c>
      <c r="N152">
        <v>0</v>
      </c>
      <c r="O152">
        <v>10</v>
      </c>
      <c r="P152">
        <v>14</v>
      </c>
      <c r="Q152">
        <f t="shared" si="32"/>
        <v>79</v>
      </c>
      <c r="R152" s="53">
        <f t="shared" si="33"/>
        <v>6.3291139240506333E-2</v>
      </c>
      <c r="S152" s="53">
        <f t="shared" si="34"/>
        <v>0.22784810126582278</v>
      </c>
      <c r="T152" s="53">
        <f t="shared" si="35"/>
        <v>2.5316455696202531E-2</v>
      </c>
      <c r="U152" s="53">
        <f t="shared" si="36"/>
        <v>0</v>
      </c>
      <c r="V152" s="53">
        <f t="shared" si="37"/>
        <v>6.3291139240506333E-2</v>
      </c>
      <c r="W152" s="53">
        <f t="shared" si="38"/>
        <v>5.0632911392405063E-2</v>
      </c>
      <c r="X152" s="53">
        <f t="shared" si="39"/>
        <v>6.3291139240506333E-2</v>
      </c>
      <c r="Y152" s="53">
        <f t="shared" si="40"/>
        <v>0</v>
      </c>
      <c r="Z152" s="53">
        <f t="shared" si="41"/>
        <v>3.7974683544303799E-2</v>
      </c>
      <c r="AA152" s="53">
        <f t="shared" si="42"/>
        <v>2.5316455696202531E-2</v>
      </c>
      <c r="AB152" s="53">
        <f t="shared" si="43"/>
        <v>0.13924050632911392</v>
      </c>
      <c r="AC152" s="53">
        <f t="shared" si="44"/>
        <v>0</v>
      </c>
      <c r="AD152" s="53">
        <f t="shared" si="45"/>
        <v>0.12658227848101267</v>
      </c>
      <c r="AE152" s="53">
        <f t="shared" si="46"/>
        <v>0.17721518987341772</v>
      </c>
      <c r="AF152" s="53">
        <f t="shared" si="47"/>
        <v>3.7384062085936021E-3</v>
      </c>
      <c r="AG152" s="53">
        <f>town_establishments[[#This Row],[share of state establishments]]/($AF$250-$AF$249)</f>
        <v>3.8679984332158249E-3</v>
      </c>
      <c r="AH152" s="53">
        <f>town_establishments[[#This Row],[share of state establishments (no residual)]]/(INDEX(regional_establishments[share of state establishments],MATCH(town_establishments[[#This Row],[Regional Planning Commission]],regional_establishments[Regional Planning Commission],0)))</f>
        <v>6.9298245614035095E-2</v>
      </c>
    </row>
    <row r="153" spans="1:34" x14ac:dyDescent="0.3">
      <c r="A153" s="75" t="s">
        <v>210</v>
      </c>
      <c r="B153" t="str">
        <f>VLOOKUP(town_establishments[[#This Row],[Municipality]],town_population[[Municipality]:[Regional Planning Commission]],2,FALSE)</f>
        <v>Northwest Regional Planning Commission</v>
      </c>
      <c r="C153">
        <v>2</v>
      </c>
      <c r="D153">
        <v>3</v>
      </c>
      <c r="E153">
        <v>3</v>
      </c>
      <c r="F153">
        <v>0</v>
      </c>
      <c r="G153">
        <v>0</v>
      </c>
      <c r="H153">
        <v>0</v>
      </c>
      <c r="I153">
        <v>1</v>
      </c>
      <c r="J153">
        <v>0</v>
      </c>
      <c r="K153">
        <v>3</v>
      </c>
      <c r="L153">
        <v>0</v>
      </c>
      <c r="M153">
        <v>1</v>
      </c>
      <c r="N153">
        <v>0</v>
      </c>
      <c r="O153">
        <v>4</v>
      </c>
      <c r="P153">
        <v>2</v>
      </c>
      <c r="Q153">
        <f t="shared" si="32"/>
        <v>19</v>
      </c>
      <c r="R153" s="53">
        <f t="shared" si="33"/>
        <v>0.10526315789473684</v>
      </c>
      <c r="S153" s="53">
        <f t="shared" si="34"/>
        <v>0.15789473684210525</v>
      </c>
      <c r="T153" s="53">
        <f t="shared" si="35"/>
        <v>0.15789473684210525</v>
      </c>
      <c r="U153" s="53">
        <f t="shared" si="36"/>
        <v>0</v>
      </c>
      <c r="V153" s="53">
        <f t="shared" si="37"/>
        <v>0</v>
      </c>
      <c r="W153" s="53">
        <f t="shared" si="38"/>
        <v>0</v>
      </c>
      <c r="X153" s="53">
        <f t="shared" si="39"/>
        <v>5.2631578947368418E-2</v>
      </c>
      <c r="Y153" s="53">
        <f t="shared" si="40"/>
        <v>0</v>
      </c>
      <c r="Z153" s="53">
        <f t="shared" si="41"/>
        <v>0.15789473684210525</v>
      </c>
      <c r="AA153" s="53">
        <f t="shared" si="42"/>
        <v>0</v>
      </c>
      <c r="AB153" s="53">
        <f t="shared" si="43"/>
        <v>5.2631578947368418E-2</v>
      </c>
      <c r="AC153" s="53">
        <f t="shared" si="44"/>
        <v>0</v>
      </c>
      <c r="AD153" s="53">
        <f t="shared" si="45"/>
        <v>0.21052631578947367</v>
      </c>
      <c r="AE153" s="53">
        <f t="shared" si="46"/>
        <v>0.10526315789473684</v>
      </c>
      <c r="AF153" s="53">
        <f t="shared" si="47"/>
        <v>8.9911035396554985E-4</v>
      </c>
      <c r="AG153" s="53">
        <f>town_establishments[[#This Row],[share of state establishments]]/($AF$250-$AF$249)</f>
        <v>9.3027810419114767E-4</v>
      </c>
      <c r="AH153" s="53">
        <f>town_establishments[[#This Row],[share of state establishments (no residual)]]/(INDEX(regional_establishments[share of state establishments],MATCH(town_establishments[[#This Row],[Regional Planning Commission]],regional_establishments[Regional Planning Commission],0)))</f>
        <v>1.6666666666666666E-2</v>
      </c>
    </row>
    <row r="154" spans="1:34" x14ac:dyDescent="0.3">
      <c r="A154" s="76" t="s">
        <v>215</v>
      </c>
      <c r="B154" t="str">
        <f>VLOOKUP(town_establishments[[#This Row],[Municipality]],town_population[[Municipality]:[Regional Planning Commission]],2,FALSE)</f>
        <v>Northwest Regional Planning Commission</v>
      </c>
      <c r="C154">
        <v>5</v>
      </c>
      <c r="D154">
        <v>8</v>
      </c>
      <c r="E154">
        <v>2</v>
      </c>
      <c r="F154">
        <v>2</v>
      </c>
      <c r="G154">
        <v>4</v>
      </c>
      <c r="H154">
        <v>4</v>
      </c>
      <c r="I154">
        <v>8</v>
      </c>
      <c r="J154">
        <v>1</v>
      </c>
      <c r="K154">
        <v>2</v>
      </c>
      <c r="L154">
        <v>2</v>
      </c>
      <c r="M154">
        <v>3</v>
      </c>
      <c r="N154">
        <v>0</v>
      </c>
      <c r="O154">
        <v>9</v>
      </c>
      <c r="P154">
        <v>2</v>
      </c>
      <c r="Q154">
        <f t="shared" si="32"/>
        <v>52</v>
      </c>
      <c r="R154" s="53">
        <f t="shared" si="33"/>
        <v>9.6153846153846159E-2</v>
      </c>
      <c r="S154" s="53">
        <f t="shared" si="34"/>
        <v>0.15384615384615385</v>
      </c>
      <c r="T154" s="53">
        <f t="shared" si="35"/>
        <v>3.8461538461538464E-2</v>
      </c>
      <c r="U154" s="53">
        <f t="shared" si="36"/>
        <v>3.8461538461538464E-2</v>
      </c>
      <c r="V154" s="53">
        <f t="shared" si="37"/>
        <v>7.6923076923076927E-2</v>
      </c>
      <c r="W154" s="53">
        <f t="shared" si="38"/>
        <v>7.6923076923076927E-2</v>
      </c>
      <c r="X154" s="53">
        <f t="shared" si="39"/>
        <v>0.15384615384615385</v>
      </c>
      <c r="Y154" s="53">
        <f t="shared" si="40"/>
        <v>1.9230769230769232E-2</v>
      </c>
      <c r="Z154" s="53">
        <f t="shared" si="41"/>
        <v>3.8461538461538464E-2</v>
      </c>
      <c r="AA154" s="53">
        <f t="shared" si="42"/>
        <v>3.8461538461538464E-2</v>
      </c>
      <c r="AB154" s="53">
        <f t="shared" si="43"/>
        <v>5.7692307692307696E-2</v>
      </c>
      <c r="AC154" s="53">
        <f t="shared" si="44"/>
        <v>0</v>
      </c>
      <c r="AD154" s="53">
        <f t="shared" si="45"/>
        <v>0.17307692307692307</v>
      </c>
      <c r="AE154" s="53">
        <f t="shared" si="46"/>
        <v>3.8461538461538464E-2</v>
      </c>
      <c r="AF154" s="53">
        <f t="shared" si="47"/>
        <v>2.4607230740109785E-3</v>
      </c>
      <c r="AG154" s="53">
        <f>town_establishments[[#This Row],[share of state establishments]]/($AF$250-$AF$249)</f>
        <v>2.5460242851547197E-3</v>
      </c>
      <c r="AH154" s="53">
        <f>town_establishments[[#This Row],[share of state establishments (no residual)]]/(INDEX(regional_establishments[share of state establishments],MATCH(town_establishments[[#This Row],[Regional Planning Commission]],regional_establishments[Regional Planning Commission],0)))</f>
        <v>4.5614035087719294E-2</v>
      </c>
    </row>
    <row r="155" spans="1:34" x14ac:dyDescent="0.3">
      <c r="A155" s="75" t="s">
        <v>231</v>
      </c>
      <c r="B155" t="str">
        <f>VLOOKUP(town_establishments[[#This Row],[Municipality]],town_population[[Municipality]:[Regional Planning Commission]],2,FALSE)</f>
        <v>Northwest Regional Planning Commission</v>
      </c>
      <c r="C155">
        <v>13</v>
      </c>
      <c r="D155">
        <v>26</v>
      </c>
      <c r="E155">
        <v>12</v>
      </c>
      <c r="F155">
        <v>2</v>
      </c>
      <c r="G155">
        <v>7</v>
      </c>
      <c r="H155">
        <v>4</v>
      </c>
      <c r="I155">
        <v>18</v>
      </c>
      <c r="J155">
        <v>1</v>
      </c>
      <c r="K155">
        <v>17</v>
      </c>
      <c r="L155">
        <v>3</v>
      </c>
      <c r="M155">
        <v>7</v>
      </c>
      <c r="N155">
        <v>2</v>
      </c>
      <c r="O155">
        <v>12</v>
      </c>
      <c r="P155">
        <v>11</v>
      </c>
      <c r="Q155">
        <f t="shared" si="32"/>
        <v>135</v>
      </c>
      <c r="R155" s="53">
        <f t="shared" si="33"/>
        <v>9.6296296296296297E-2</v>
      </c>
      <c r="S155" s="53">
        <f t="shared" si="34"/>
        <v>0.19259259259259259</v>
      </c>
      <c r="T155" s="53">
        <f t="shared" si="35"/>
        <v>8.8888888888888892E-2</v>
      </c>
      <c r="U155" s="53">
        <f t="shared" si="36"/>
        <v>1.4814814814814815E-2</v>
      </c>
      <c r="V155" s="53">
        <f t="shared" si="37"/>
        <v>5.185185185185185E-2</v>
      </c>
      <c r="W155" s="53">
        <f t="shared" si="38"/>
        <v>2.9629629629629631E-2</v>
      </c>
      <c r="X155" s="53">
        <f t="shared" si="39"/>
        <v>0.13333333333333333</v>
      </c>
      <c r="Y155" s="53">
        <f t="shared" si="40"/>
        <v>7.4074074074074077E-3</v>
      </c>
      <c r="Z155" s="53">
        <f t="shared" si="41"/>
        <v>0.12592592592592591</v>
      </c>
      <c r="AA155" s="53">
        <f t="shared" si="42"/>
        <v>2.2222222222222223E-2</v>
      </c>
      <c r="AB155" s="53">
        <f t="shared" si="43"/>
        <v>5.185185185185185E-2</v>
      </c>
      <c r="AC155" s="53">
        <f t="shared" si="44"/>
        <v>1.4814814814814815E-2</v>
      </c>
      <c r="AD155" s="53">
        <f t="shared" si="45"/>
        <v>8.8888888888888892E-2</v>
      </c>
      <c r="AE155" s="53">
        <f t="shared" si="46"/>
        <v>8.1481481481481488E-2</v>
      </c>
      <c r="AF155" s="53">
        <f t="shared" si="47"/>
        <v>6.3884156729131173E-3</v>
      </c>
      <c r="AG155" s="53">
        <f>town_establishments[[#This Row],[share of state establishments]]/($AF$250-$AF$249)</f>
        <v>6.6098707403055229E-3</v>
      </c>
      <c r="AH155" s="53">
        <f>town_establishments[[#This Row],[share of state establishments (no residual)]]/(INDEX(regional_establishments[share of state establishments],MATCH(town_establishments[[#This Row],[Regional Planning Commission]],regional_establishments[Regional Planning Commission],0)))</f>
        <v>0.11842105263157895</v>
      </c>
    </row>
    <row r="156" spans="1:34" x14ac:dyDescent="0.3">
      <c r="A156" s="76" t="s">
        <v>43</v>
      </c>
      <c r="B156" t="str">
        <f>VLOOKUP(town_establishments[[#This Row],[Municipality]],town_population[[Municipality]:[Regional Planning Commission]],2,FALSE)</f>
        <v>Rutland Regional Planning Commission</v>
      </c>
      <c r="C156">
        <v>3</v>
      </c>
      <c r="D156">
        <v>1</v>
      </c>
      <c r="E156">
        <v>2</v>
      </c>
      <c r="F156">
        <v>0</v>
      </c>
      <c r="G156">
        <v>1</v>
      </c>
      <c r="H156">
        <v>0</v>
      </c>
      <c r="I156">
        <v>4</v>
      </c>
      <c r="J156">
        <v>0</v>
      </c>
      <c r="K156">
        <v>2</v>
      </c>
      <c r="L156">
        <v>1</v>
      </c>
      <c r="M156">
        <v>0</v>
      </c>
      <c r="N156">
        <v>0</v>
      </c>
      <c r="O156">
        <v>1</v>
      </c>
      <c r="P156">
        <v>0</v>
      </c>
      <c r="Q156">
        <f t="shared" si="32"/>
        <v>15</v>
      </c>
      <c r="R156" s="53">
        <f t="shared" si="33"/>
        <v>0.2</v>
      </c>
      <c r="S156" s="53">
        <f t="shared" si="34"/>
        <v>6.6666666666666666E-2</v>
      </c>
      <c r="T156" s="53">
        <f t="shared" si="35"/>
        <v>0.13333333333333333</v>
      </c>
      <c r="U156" s="53">
        <f t="shared" si="36"/>
        <v>0</v>
      </c>
      <c r="V156" s="53">
        <f t="shared" si="37"/>
        <v>6.6666666666666666E-2</v>
      </c>
      <c r="W156" s="53">
        <f t="shared" si="38"/>
        <v>0</v>
      </c>
      <c r="X156" s="53">
        <f t="shared" si="39"/>
        <v>0.26666666666666666</v>
      </c>
      <c r="Y156" s="53">
        <f t="shared" si="40"/>
        <v>0</v>
      </c>
      <c r="Z156" s="53">
        <f t="shared" si="41"/>
        <v>0.13333333333333333</v>
      </c>
      <c r="AA156" s="53">
        <f t="shared" si="42"/>
        <v>6.6666666666666666E-2</v>
      </c>
      <c r="AB156" s="53">
        <f t="shared" si="43"/>
        <v>0</v>
      </c>
      <c r="AC156" s="53">
        <f t="shared" si="44"/>
        <v>0</v>
      </c>
      <c r="AD156" s="53">
        <f t="shared" si="45"/>
        <v>6.6666666666666666E-2</v>
      </c>
      <c r="AE156" s="53">
        <f t="shared" si="46"/>
        <v>0</v>
      </c>
      <c r="AF156" s="53">
        <f t="shared" si="47"/>
        <v>7.0982396365701307E-4</v>
      </c>
      <c r="AG156" s="53">
        <f>town_establishments[[#This Row],[share of state establishments]]/($AF$250-$AF$249)</f>
        <v>7.3443008225616922E-4</v>
      </c>
      <c r="AH156" s="53">
        <f>town_establishments[[#This Row],[share of state establishments (no residual)]]/(INDEX(regional_establishments[share of state establishments],MATCH(town_establishments[[#This Row],[Regional Planning Commission]],regional_establishments[Regional Planning Commission],0)))</f>
        <v>8.1922446750409637E-3</v>
      </c>
    </row>
    <row r="157" spans="1:34" x14ac:dyDescent="0.3">
      <c r="A157" s="75" t="s">
        <v>51</v>
      </c>
      <c r="B157" t="str">
        <f>VLOOKUP(town_establishments[[#This Row],[Municipality]],town_population[[Municipality]:[Regional Planning Commission]],2,FALSE)</f>
        <v>Rutland Regional Planning Commission</v>
      </c>
      <c r="C157">
        <v>5</v>
      </c>
      <c r="D157">
        <v>22</v>
      </c>
      <c r="E157">
        <v>3</v>
      </c>
      <c r="F157">
        <v>6</v>
      </c>
      <c r="G157">
        <v>2</v>
      </c>
      <c r="H157">
        <v>1</v>
      </c>
      <c r="I157">
        <v>11</v>
      </c>
      <c r="J157">
        <v>0</v>
      </c>
      <c r="K157">
        <v>6</v>
      </c>
      <c r="L157">
        <v>3</v>
      </c>
      <c r="M157">
        <v>10</v>
      </c>
      <c r="N157">
        <v>3</v>
      </c>
      <c r="O157">
        <v>11</v>
      </c>
      <c r="P157">
        <v>12</v>
      </c>
      <c r="Q157">
        <f t="shared" si="32"/>
        <v>95</v>
      </c>
      <c r="R157" s="53">
        <f t="shared" si="33"/>
        <v>5.2631578947368418E-2</v>
      </c>
      <c r="S157" s="53">
        <f t="shared" si="34"/>
        <v>0.23157894736842105</v>
      </c>
      <c r="T157" s="53">
        <f t="shared" si="35"/>
        <v>3.1578947368421054E-2</v>
      </c>
      <c r="U157" s="53">
        <f t="shared" si="36"/>
        <v>6.3157894736842107E-2</v>
      </c>
      <c r="V157" s="53">
        <f t="shared" si="37"/>
        <v>2.1052631578947368E-2</v>
      </c>
      <c r="W157" s="53">
        <f t="shared" si="38"/>
        <v>1.0526315789473684E-2</v>
      </c>
      <c r="X157" s="53">
        <f t="shared" si="39"/>
        <v>0.11578947368421053</v>
      </c>
      <c r="Y157" s="53">
        <f t="shared" si="40"/>
        <v>0</v>
      </c>
      <c r="Z157" s="53">
        <f t="shared" si="41"/>
        <v>6.3157894736842107E-2</v>
      </c>
      <c r="AA157" s="53">
        <f t="shared" si="42"/>
        <v>3.1578947368421054E-2</v>
      </c>
      <c r="AB157" s="53">
        <f t="shared" si="43"/>
        <v>0.10526315789473684</v>
      </c>
      <c r="AC157" s="53">
        <f t="shared" si="44"/>
        <v>3.1578947368421054E-2</v>
      </c>
      <c r="AD157" s="53">
        <f t="shared" si="45"/>
        <v>0.11578947368421053</v>
      </c>
      <c r="AE157" s="53">
        <f t="shared" si="46"/>
        <v>0.12631578947368421</v>
      </c>
      <c r="AF157" s="53">
        <f t="shared" si="47"/>
        <v>4.4955517698277497E-3</v>
      </c>
      <c r="AG157" s="53">
        <f>town_establishments[[#This Row],[share of state establishments]]/($AF$250-$AF$249)</f>
        <v>4.6513905209557387E-3</v>
      </c>
      <c r="AH157" s="53">
        <f>town_establishments[[#This Row],[share of state establishments (no residual)]]/(INDEX(regional_establishments[share of state establishments],MATCH(town_establishments[[#This Row],[Regional Planning Commission]],regional_establishments[Regional Planning Commission],0)))</f>
        <v>5.1884216275259444E-2</v>
      </c>
    </row>
    <row r="158" spans="1:34" x14ac:dyDescent="0.3">
      <c r="A158" s="76" t="s">
        <v>68</v>
      </c>
      <c r="B158" t="str">
        <f>VLOOKUP(town_establishments[[#This Row],[Municipality]],town_population[[Municipality]:[Regional Planning Commission]],2,FALSE)</f>
        <v>Rutland Regional Planning Commission</v>
      </c>
      <c r="C158">
        <v>8</v>
      </c>
      <c r="D158">
        <v>20</v>
      </c>
      <c r="E158">
        <v>6</v>
      </c>
      <c r="F158">
        <v>1</v>
      </c>
      <c r="G158">
        <v>4</v>
      </c>
      <c r="H158">
        <v>5</v>
      </c>
      <c r="I158">
        <v>9</v>
      </c>
      <c r="J158">
        <v>1</v>
      </c>
      <c r="K158">
        <v>10</v>
      </c>
      <c r="L158">
        <v>3</v>
      </c>
      <c r="M158">
        <v>12</v>
      </c>
      <c r="N158">
        <v>1</v>
      </c>
      <c r="O158">
        <v>15</v>
      </c>
      <c r="P158">
        <v>13</v>
      </c>
      <c r="Q158">
        <f t="shared" si="32"/>
        <v>108</v>
      </c>
      <c r="R158" s="53">
        <f t="shared" si="33"/>
        <v>7.407407407407407E-2</v>
      </c>
      <c r="S158" s="53">
        <f t="shared" si="34"/>
        <v>0.18518518518518517</v>
      </c>
      <c r="T158" s="53">
        <f t="shared" si="35"/>
        <v>5.5555555555555552E-2</v>
      </c>
      <c r="U158" s="53">
        <f t="shared" si="36"/>
        <v>9.2592592592592587E-3</v>
      </c>
      <c r="V158" s="53">
        <f t="shared" si="37"/>
        <v>3.7037037037037035E-2</v>
      </c>
      <c r="W158" s="53">
        <f t="shared" si="38"/>
        <v>4.6296296296296294E-2</v>
      </c>
      <c r="X158" s="53">
        <f t="shared" si="39"/>
        <v>8.3333333333333329E-2</v>
      </c>
      <c r="Y158" s="53">
        <f t="shared" si="40"/>
        <v>9.2592592592592587E-3</v>
      </c>
      <c r="Z158" s="53">
        <f t="shared" si="41"/>
        <v>9.2592592592592587E-2</v>
      </c>
      <c r="AA158" s="53">
        <f t="shared" si="42"/>
        <v>2.7777777777777776E-2</v>
      </c>
      <c r="AB158" s="53">
        <f t="shared" si="43"/>
        <v>0.1111111111111111</v>
      </c>
      <c r="AC158" s="53">
        <f t="shared" si="44"/>
        <v>9.2592592592592587E-3</v>
      </c>
      <c r="AD158" s="53">
        <f t="shared" si="45"/>
        <v>0.1388888888888889</v>
      </c>
      <c r="AE158" s="53">
        <f t="shared" si="46"/>
        <v>0.12037037037037036</v>
      </c>
      <c r="AF158" s="53">
        <f t="shared" si="47"/>
        <v>5.1107325383304937E-3</v>
      </c>
      <c r="AG158" s="53">
        <f>town_establishments[[#This Row],[share of state establishments]]/($AF$250-$AF$249)</f>
        <v>5.2878965922444178E-3</v>
      </c>
      <c r="AH158" s="53">
        <f>town_establishments[[#This Row],[share of state establishments (no residual)]]/(INDEX(regional_establishments[share of state establishments],MATCH(town_establishments[[#This Row],[Regional Planning Commission]],regional_establishments[Regional Planning Commission],0)))</f>
        <v>5.8984161660294937E-2</v>
      </c>
    </row>
    <row r="159" spans="1:34" x14ac:dyDescent="0.3">
      <c r="A159" s="75" t="s">
        <v>74</v>
      </c>
      <c r="B159" t="str">
        <f>VLOOKUP(town_establishments[[#This Row],[Municipality]],town_population[[Municipality]:[Regional Planning Commission]],2,FALSE)</f>
        <v>Rutland Regional Planning Commission</v>
      </c>
      <c r="C159">
        <v>1</v>
      </c>
      <c r="D159">
        <v>2</v>
      </c>
      <c r="E159">
        <v>1</v>
      </c>
      <c r="F159">
        <v>3</v>
      </c>
      <c r="G159">
        <v>0</v>
      </c>
      <c r="H159">
        <v>1</v>
      </c>
      <c r="I159">
        <v>12</v>
      </c>
      <c r="J159">
        <v>1</v>
      </c>
      <c r="K159">
        <v>2</v>
      </c>
      <c r="L159">
        <v>2</v>
      </c>
      <c r="M159">
        <v>0</v>
      </c>
      <c r="N159">
        <v>1</v>
      </c>
      <c r="O159">
        <v>1</v>
      </c>
      <c r="P159">
        <v>3</v>
      </c>
      <c r="Q159">
        <f t="shared" si="32"/>
        <v>30</v>
      </c>
      <c r="R159" s="53">
        <f t="shared" si="33"/>
        <v>3.3333333333333333E-2</v>
      </c>
      <c r="S159" s="53">
        <f t="shared" si="34"/>
        <v>6.6666666666666666E-2</v>
      </c>
      <c r="T159" s="53">
        <f t="shared" si="35"/>
        <v>3.3333333333333333E-2</v>
      </c>
      <c r="U159" s="53">
        <f t="shared" si="36"/>
        <v>0.1</v>
      </c>
      <c r="V159" s="53">
        <f t="shared" si="37"/>
        <v>0</v>
      </c>
      <c r="W159" s="53">
        <f t="shared" si="38"/>
        <v>3.3333333333333333E-2</v>
      </c>
      <c r="X159" s="53">
        <f t="shared" si="39"/>
        <v>0.4</v>
      </c>
      <c r="Y159" s="53">
        <f t="shared" si="40"/>
        <v>3.3333333333333333E-2</v>
      </c>
      <c r="Z159" s="53">
        <f t="shared" si="41"/>
        <v>6.6666666666666666E-2</v>
      </c>
      <c r="AA159" s="53">
        <f t="shared" si="42"/>
        <v>6.6666666666666666E-2</v>
      </c>
      <c r="AB159" s="53">
        <f t="shared" si="43"/>
        <v>0</v>
      </c>
      <c r="AC159" s="53">
        <f t="shared" si="44"/>
        <v>3.3333333333333333E-2</v>
      </c>
      <c r="AD159" s="53">
        <f t="shared" si="45"/>
        <v>3.3333333333333333E-2</v>
      </c>
      <c r="AE159" s="53">
        <f t="shared" si="46"/>
        <v>0.1</v>
      </c>
      <c r="AF159" s="53">
        <f t="shared" si="47"/>
        <v>1.4196479273140261E-3</v>
      </c>
      <c r="AG159" s="53">
        <f>town_establishments[[#This Row],[share of state establishments]]/($AF$250-$AF$249)</f>
        <v>1.4688601645123384E-3</v>
      </c>
      <c r="AH159" s="53">
        <f>town_establishments[[#This Row],[share of state establishments (no residual)]]/(INDEX(regional_establishments[share of state establishments],MATCH(town_establishments[[#This Row],[Regional Planning Commission]],regional_establishments[Regional Planning Commission],0)))</f>
        <v>1.6384489350081927E-2</v>
      </c>
    </row>
    <row r="160" spans="1:34" x14ac:dyDescent="0.3">
      <c r="A160" s="76" t="s">
        <v>75</v>
      </c>
      <c r="B160" t="str">
        <f>VLOOKUP(town_establishments[[#This Row],[Municipality]],town_population[[Municipality]:[Regional Planning Commission]],2,FALSE)</f>
        <v>Rutland Regional Planning Commission</v>
      </c>
      <c r="C160">
        <v>5</v>
      </c>
      <c r="D160">
        <v>9</v>
      </c>
      <c r="E160">
        <v>7</v>
      </c>
      <c r="F160">
        <v>1</v>
      </c>
      <c r="G160">
        <v>0</v>
      </c>
      <c r="H160">
        <v>0</v>
      </c>
      <c r="I160">
        <v>7</v>
      </c>
      <c r="J160">
        <v>0</v>
      </c>
      <c r="K160">
        <v>9</v>
      </c>
      <c r="L160">
        <v>1</v>
      </c>
      <c r="M160">
        <v>1</v>
      </c>
      <c r="N160">
        <v>3</v>
      </c>
      <c r="O160">
        <v>5</v>
      </c>
      <c r="P160">
        <v>6</v>
      </c>
      <c r="Q160">
        <f t="shared" si="32"/>
        <v>54</v>
      </c>
      <c r="R160" s="53">
        <f t="shared" si="33"/>
        <v>9.2592592592592587E-2</v>
      </c>
      <c r="S160" s="53">
        <f t="shared" si="34"/>
        <v>0.16666666666666666</v>
      </c>
      <c r="T160" s="53">
        <f t="shared" si="35"/>
        <v>0.12962962962962962</v>
      </c>
      <c r="U160" s="53">
        <f t="shared" si="36"/>
        <v>1.8518518518518517E-2</v>
      </c>
      <c r="V160" s="53">
        <f t="shared" si="37"/>
        <v>0</v>
      </c>
      <c r="W160" s="53">
        <f t="shared" si="38"/>
        <v>0</v>
      </c>
      <c r="X160" s="53">
        <f t="shared" si="39"/>
        <v>0.12962962962962962</v>
      </c>
      <c r="Y160" s="53">
        <f t="shared" si="40"/>
        <v>0</v>
      </c>
      <c r="Z160" s="53">
        <f t="shared" si="41"/>
        <v>0.16666666666666666</v>
      </c>
      <c r="AA160" s="53">
        <f t="shared" si="42"/>
        <v>1.8518518518518517E-2</v>
      </c>
      <c r="AB160" s="53">
        <f t="shared" si="43"/>
        <v>1.8518518518518517E-2</v>
      </c>
      <c r="AC160" s="53">
        <f t="shared" si="44"/>
        <v>5.5555555555555552E-2</v>
      </c>
      <c r="AD160" s="53">
        <f t="shared" si="45"/>
        <v>9.2592592592592587E-2</v>
      </c>
      <c r="AE160" s="53">
        <f t="shared" si="46"/>
        <v>0.1111111111111111</v>
      </c>
      <c r="AF160" s="53">
        <f t="shared" si="47"/>
        <v>2.5553662691652468E-3</v>
      </c>
      <c r="AG160" s="53">
        <f>town_establishments[[#This Row],[share of state establishments]]/($AF$250-$AF$249)</f>
        <v>2.6439482961222089E-3</v>
      </c>
      <c r="AH160" s="53">
        <f>town_establishments[[#This Row],[share of state establishments (no residual)]]/(INDEX(regional_establishments[share of state establishments],MATCH(town_establishments[[#This Row],[Regional Planning Commission]],regional_establishments[Regional Planning Commission],0)))</f>
        <v>2.9492080830147469E-2</v>
      </c>
    </row>
    <row r="161" spans="1:34" x14ac:dyDescent="0.3">
      <c r="A161" s="75" t="s">
        <v>82</v>
      </c>
      <c r="B161" t="str">
        <f>VLOOKUP(town_establishments[[#This Row],[Municipality]],town_population[[Municipality]:[Regional Planning Commission]],2,FALSE)</f>
        <v>Rutland Regional Planning Commission</v>
      </c>
      <c r="C161">
        <v>0</v>
      </c>
      <c r="D161">
        <v>2</v>
      </c>
      <c r="E161">
        <v>1</v>
      </c>
      <c r="F161">
        <v>2</v>
      </c>
      <c r="G161">
        <v>0</v>
      </c>
      <c r="H161">
        <v>1</v>
      </c>
      <c r="I161">
        <v>3</v>
      </c>
      <c r="J161">
        <v>0</v>
      </c>
      <c r="K161">
        <v>2</v>
      </c>
      <c r="L161">
        <v>0</v>
      </c>
      <c r="M161">
        <v>1</v>
      </c>
      <c r="N161">
        <v>2</v>
      </c>
      <c r="O161">
        <v>0</v>
      </c>
      <c r="P161">
        <v>3</v>
      </c>
      <c r="Q161">
        <f t="shared" si="32"/>
        <v>17</v>
      </c>
      <c r="R161" s="53">
        <f t="shared" si="33"/>
        <v>0</v>
      </c>
      <c r="S161" s="53">
        <f t="shared" si="34"/>
        <v>0.11764705882352941</v>
      </c>
      <c r="T161" s="53">
        <f t="shared" si="35"/>
        <v>5.8823529411764705E-2</v>
      </c>
      <c r="U161" s="53">
        <f t="shared" si="36"/>
        <v>0.11764705882352941</v>
      </c>
      <c r="V161" s="53">
        <f t="shared" si="37"/>
        <v>0</v>
      </c>
      <c r="W161" s="53">
        <f t="shared" si="38"/>
        <v>5.8823529411764705E-2</v>
      </c>
      <c r="X161" s="53">
        <f t="shared" si="39"/>
        <v>0.17647058823529413</v>
      </c>
      <c r="Y161" s="53">
        <f t="shared" si="40"/>
        <v>0</v>
      </c>
      <c r="Z161" s="53">
        <f t="shared" si="41"/>
        <v>0.11764705882352941</v>
      </c>
      <c r="AA161" s="53">
        <f t="shared" si="42"/>
        <v>0</v>
      </c>
      <c r="AB161" s="53">
        <f t="shared" si="43"/>
        <v>5.8823529411764705E-2</v>
      </c>
      <c r="AC161" s="53">
        <f t="shared" si="44"/>
        <v>0.11764705882352941</v>
      </c>
      <c r="AD161" s="53">
        <f t="shared" si="45"/>
        <v>0</v>
      </c>
      <c r="AE161" s="53">
        <f t="shared" si="46"/>
        <v>0.17647058823529413</v>
      </c>
      <c r="AF161" s="53">
        <f t="shared" si="47"/>
        <v>8.0446715881128152E-4</v>
      </c>
      <c r="AG161" s="53">
        <f>town_establishments[[#This Row],[share of state establishments]]/($AF$250-$AF$249)</f>
        <v>8.323540932236585E-4</v>
      </c>
      <c r="AH161" s="53">
        <f>town_establishments[[#This Row],[share of state establishments (no residual)]]/(INDEX(regional_establishments[share of state establishments],MATCH(town_establishments[[#This Row],[Regional Planning Commission]],regional_establishments[Regional Planning Commission],0)))</f>
        <v>9.2845439650464257E-3</v>
      </c>
    </row>
    <row r="162" spans="1:34" x14ac:dyDescent="0.3">
      <c r="A162" s="76" t="s">
        <v>96</v>
      </c>
      <c r="B162" t="str">
        <f>VLOOKUP(town_establishments[[#This Row],[Municipality]],town_population[[Municipality]:[Regional Planning Commission]],2,FALSE)</f>
        <v>Rutland Regional Planning Commission</v>
      </c>
      <c r="C162">
        <v>4</v>
      </c>
      <c r="D162">
        <v>15</v>
      </c>
      <c r="E162">
        <v>2</v>
      </c>
      <c r="F162">
        <v>2</v>
      </c>
      <c r="G162">
        <v>8</v>
      </c>
      <c r="H162">
        <v>0</v>
      </c>
      <c r="I162">
        <v>4</v>
      </c>
      <c r="J162">
        <v>1</v>
      </c>
      <c r="K162">
        <v>8</v>
      </c>
      <c r="L162">
        <v>4</v>
      </c>
      <c r="M162">
        <v>3</v>
      </c>
      <c r="N162">
        <v>1</v>
      </c>
      <c r="O162">
        <v>9</v>
      </c>
      <c r="P162">
        <v>5</v>
      </c>
      <c r="Q162">
        <f t="shared" si="32"/>
        <v>66</v>
      </c>
      <c r="R162" s="53">
        <f t="shared" si="33"/>
        <v>6.0606060606060608E-2</v>
      </c>
      <c r="S162" s="53">
        <f t="shared" si="34"/>
        <v>0.22727272727272727</v>
      </c>
      <c r="T162" s="53">
        <f t="shared" si="35"/>
        <v>3.0303030303030304E-2</v>
      </c>
      <c r="U162" s="53">
        <f t="shared" si="36"/>
        <v>3.0303030303030304E-2</v>
      </c>
      <c r="V162" s="53">
        <f t="shared" si="37"/>
        <v>0.12121212121212122</v>
      </c>
      <c r="W162" s="53">
        <f t="shared" si="38"/>
        <v>0</v>
      </c>
      <c r="X162" s="53">
        <f t="shared" si="39"/>
        <v>6.0606060606060608E-2</v>
      </c>
      <c r="Y162" s="53">
        <f t="shared" si="40"/>
        <v>1.5151515151515152E-2</v>
      </c>
      <c r="Z162" s="53">
        <f t="shared" si="41"/>
        <v>0.12121212121212122</v>
      </c>
      <c r="AA162" s="53">
        <f t="shared" si="42"/>
        <v>6.0606060606060608E-2</v>
      </c>
      <c r="AB162" s="53">
        <f t="shared" si="43"/>
        <v>4.5454545454545456E-2</v>
      </c>
      <c r="AC162" s="53">
        <f t="shared" si="44"/>
        <v>1.5151515151515152E-2</v>
      </c>
      <c r="AD162" s="53">
        <f t="shared" si="45"/>
        <v>0.13636363636363635</v>
      </c>
      <c r="AE162" s="53">
        <f t="shared" si="46"/>
        <v>7.575757575757576E-2</v>
      </c>
      <c r="AF162" s="53">
        <f t="shared" si="47"/>
        <v>3.1232254400908573E-3</v>
      </c>
      <c r="AG162" s="53">
        <f>town_establishments[[#This Row],[share of state establishments]]/($AF$250-$AF$249)</f>
        <v>3.2314923619271444E-3</v>
      </c>
      <c r="AH162" s="53">
        <f>town_establishments[[#This Row],[share of state establishments (no residual)]]/(INDEX(regional_establishments[share of state establishments],MATCH(town_establishments[[#This Row],[Regional Planning Commission]],regional_establishments[Regional Planning Commission],0)))</f>
        <v>3.6045876570180241E-2</v>
      </c>
    </row>
    <row r="163" spans="1:34" x14ac:dyDescent="0.3">
      <c r="A163" s="75" t="s">
        <v>125</v>
      </c>
      <c r="B163" t="str">
        <f>VLOOKUP(town_establishments[[#This Row],[Municipality]],town_population[[Municipality]:[Regional Planning Commission]],2,FALSE)</f>
        <v>Rutland Regional Planning Commission</v>
      </c>
      <c r="C163">
        <v>1</v>
      </c>
      <c r="D163">
        <v>0</v>
      </c>
      <c r="E163">
        <v>0</v>
      </c>
      <c r="F163">
        <v>0</v>
      </c>
      <c r="G163">
        <v>0</v>
      </c>
      <c r="H163">
        <v>0</v>
      </c>
      <c r="I163">
        <v>0</v>
      </c>
      <c r="J163">
        <v>0</v>
      </c>
      <c r="K163">
        <v>0</v>
      </c>
      <c r="L163">
        <v>0</v>
      </c>
      <c r="M163">
        <v>0</v>
      </c>
      <c r="N163">
        <v>0</v>
      </c>
      <c r="O163">
        <v>0</v>
      </c>
      <c r="P163">
        <v>1</v>
      </c>
      <c r="Q163">
        <f t="shared" si="32"/>
        <v>2</v>
      </c>
      <c r="R163" s="53">
        <f t="shared" si="33"/>
        <v>0.5</v>
      </c>
      <c r="S163" s="53">
        <f t="shared" si="34"/>
        <v>0</v>
      </c>
      <c r="T163" s="53">
        <f t="shared" si="35"/>
        <v>0</v>
      </c>
      <c r="U163" s="53">
        <f t="shared" si="36"/>
        <v>0</v>
      </c>
      <c r="V163" s="53">
        <f t="shared" si="37"/>
        <v>0</v>
      </c>
      <c r="W163" s="53">
        <f t="shared" si="38"/>
        <v>0</v>
      </c>
      <c r="X163" s="53">
        <f t="shared" si="39"/>
        <v>0</v>
      </c>
      <c r="Y163" s="53">
        <f t="shared" si="40"/>
        <v>0</v>
      </c>
      <c r="Z163" s="53">
        <f t="shared" si="41"/>
        <v>0</v>
      </c>
      <c r="AA163" s="53">
        <f t="shared" si="42"/>
        <v>0</v>
      </c>
      <c r="AB163" s="53">
        <f t="shared" si="43"/>
        <v>0</v>
      </c>
      <c r="AC163" s="53">
        <f t="shared" si="44"/>
        <v>0</v>
      </c>
      <c r="AD163" s="53">
        <f t="shared" si="45"/>
        <v>0</v>
      </c>
      <c r="AE163" s="53">
        <f t="shared" si="46"/>
        <v>0.5</v>
      </c>
      <c r="AF163" s="53">
        <f t="shared" si="47"/>
        <v>9.4643195154268405E-5</v>
      </c>
      <c r="AG163" s="53">
        <f>town_establishments[[#This Row],[share of state establishments]]/($AF$250-$AF$249)</f>
        <v>9.7924010967489225E-5</v>
      </c>
      <c r="AH163" s="53">
        <f>town_establishments[[#This Row],[share of state establishments (no residual)]]/(INDEX(regional_establishments[share of state establishments],MATCH(town_establishments[[#This Row],[Regional Planning Commission]],regional_establishments[Regional Planning Commission],0)))</f>
        <v>1.0922992900054618E-3</v>
      </c>
    </row>
    <row r="164" spans="1:34" x14ac:dyDescent="0.3">
      <c r="A164" s="76" t="s">
        <v>128</v>
      </c>
      <c r="B164" t="str">
        <f>VLOOKUP(town_establishments[[#This Row],[Municipality]],town_population[[Municipality]:[Regional Planning Commission]],2,FALSE)</f>
        <v>Rutland Regional Planning Commission</v>
      </c>
      <c r="C164">
        <v>1</v>
      </c>
      <c r="D164">
        <v>1</v>
      </c>
      <c r="E164">
        <v>0</v>
      </c>
      <c r="F164">
        <v>0</v>
      </c>
      <c r="G164">
        <v>0</v>
      </c>
      <c r="H164">
        <v>0</v>
      </c>
      <c r="I164">
        <v>0</v>
      </c>
      <c r="J164">
        <v>0</v>
      </c>
      <c r="K164">
        <v>0</v>
      </c>
      <c r="L164">
        <v>0</v>
      </c>
      <c r="M164">
        <v>0</v>
      </c>
      <c r="N164">
        <v>0</v>
      </c>
      <c r="O164">
        <v>0</v>
      </c>
      <c r="P164">
        <v>0</v>
      </c>
      <c r="Q164">
        <f t="shared" si="32"/>
        <v>2</v>
      </c>
      <c r="R164" s="53">
        <f t="shared" si="33"/>
        <v>0.5</v>
      </c>
      <c r="S164" s="53">
        <f t="shared" si="34"/>
        <v>0.5</v>
      </c>
      <c r="T164" s="53">
        <f t="shared" si="35"/>
        <v>0</v>
      </c>
      <c r="U164" s="53">
        <f t="shared" si="36"/>
        <v>0</v>
      </c>
      <c r="V164" s="53">
        <f t="shared" si="37"/>
        <v>0</v>
      </c>
      <c r="W164" s="53">
        <f t="shared" si="38"/>
        <v>0</v>
      </c>
      <c r="X164" s="53">
        <f t="shared" si="39"/>
        <v>0</v>
      </c>
      <c r="Y164" s="53">
        <f t="shared" si="40"/>
        <v>0</v>
      </c>
      <c r="Z164" s="53">
        <f t="shared" si="41"/>
        <v>0</v>
      </c>
      <c r="AA164" s="53">
        <f t="shared" si="42"/>
        <v>0</v>
      </c>
      <c r="AB164" s="53">
        <f t="shared" si="43"/>
        <v>0</v>
      </c>
      <c r="AC164" s="53">
        <f t="shared" si="44"/>
        <v>0</v>
      </c>
      <c r="AD164" s="53">
        <f t="shared" si="45"/>
        <v>0</v>
      </c>
      <c r="AE164" s="53">
        <f t="shared" si="46"/>
        <v>0</v>
      </c>
      <c r="AF164" s="53">
        <f t="shared" si="47"/>
        <v>9.4643195154268405E-5</v>
      </c>
      <c r="AG164" s="53">
        <f>town_establishments[[#This Row],[share of state establishments]]/($AF$250-$AF$249)</f>
        <v>9.7924010967489225E-5</v>
      </c>
      <c r="AH164" s="53">
        <f>town_establishments[[#This Row],[share of state establishments (no residual)]]/(INDEX(regional_establishments[share of state establishments],MATCH(town_establishments[[#This Row],[Regional Planning Commission]],regional_establishments[Regional Planning Commission],0)))</f>
        <v>1.0922992900054618E-3</v>
      </c>
    </row>
    <row r="165" spans="1:34" x14ac:dyDescent="0.3">
      <c r="A165" s="75" t="s">
        <v>151</v>
      </c>
      <c r="B165" t="str">
        <f>VLOOKUP(town_establishments[[#This Row],[Municipality]],town_population[[Municipality]:[Regional Planning Commission]],2,FALSE)</f>
        <v>Rutland Regional Planning Commission</v>
      </c>
      <c r="C165">
        <v>2</v>
      </c>
      <c r="D165">
        <v>4</v>
      </c>
      <c r="E165">
        <v>1</v>
      </c>
      <c r="F165">
        <v>1</v>
      </c>
      <c r="G165">
        <v>1</v>
      </c>
      <c r="H165">
        <v>1</v>
      </c>
      <c r="I165">
        <v>8</v>
      </c>
      <c r="J165">
        <v>1</v>
      </c>
      <c r="K165">
        <v>5</v>
      </c>
      <c r="L165">
        <v>1</v>
      </c>
      <c r="M165">
        <v>1</v>
      </c>
      <c r="N165">
        <v>1</v>
      </c>
      <c r="O165">
        <v>7</v>
      </c>
      <c r="P165">
        <v>2</v>
      </c>
      <c r="Q165">
        <f t="shared" si="32"/>
        <v>36</v>
      </c>
      <c r="R165" s="53">
        <f t="shared" si="33"/>
        <v>5.5555555555555552E-2</v>
      </c>
      <c r="S165" s="53">
        <f t="shared" si="34"/>
        <v>0.1111111111111111</v>
      </c>
      <c r="T165" s="53">
        <f t="shared" si="35"/>
        <v>2.7777777777777776E-2</v>
      </c>
      <c r="U165" s="53">
        <f t="shared" si="36"/>
        <v>2.7777777777777776E-2</v>
      </c>
      <c r="V165" s="53">
        <f t="shared" si="37"/>
        <v>2.7777777777777776E-2</v>
      </c>
      <c r="W165" s="53">
        <f t="shared" si="38"/>
        <v>2.7777777777777776E-2</v>
      </c>
      <c r="X165" s="53">
        <f t="shared" si="39"/>
        <v>0.22222222222222221</v>
      </c>
      <c r="Y165" s="53">
        <f t="shared" si="40"/>
        <v>2.7777777777777776E-2</v>
      </c>
      <c r="Z165" s="53">
        <f t="shared" si="41"/>
        <v>0.1388888888888889</v>
      </c>
      <c r="AA165" s="53">
        <f t="shared" si="42"/>
        <v>2.7777777777777776E-2</v>
      </c>
      <c r="AB165" s="53">
        <f t="shared" si="43"/>
        <v>2.7777777777777776E-2</v>
      </c>
      <c r="AC165" s="53">
        <f t="shared" si="44"/>
        <v>2.7777777777777776E-2</v>
      </c>
      <c r="AD165" s="53">
        <f t="shared" si="45"/>
        <v>0.19444444444444445</v>
      </c>
      <c r="AE165" s="53">
        <f t="shared" si="46"/>
        <v>5.5555555555555552E-2</v>
      </c>
      <c r="AF165" s="53">
        <f t="shared" si="47"/>
        <v>1.7035775127768314E-3</v>
      </c>
      <c r="AG165" s="53">
        <f>town_establishments[[#This Row],[share of state establishments]]/($AF$250-$AF$249)</f>
        <v>1.7626321974148062E-3</v>
      </c>
      <c r="AH165" s="53">
        <f>town_establishments[[#This Row],[share of state establishments (no residual)]]/(INDEX(regional_establishments[share of state establishments],MATCH(town_establishments[[#This Row],[Regional Planning Commission]],regional_establishments[Regional Planning Commission],0)))</f>
        <v>1.9661387220098313E-2</v>
      </c>
    </row>
    <row r="166" spans="1:34" x14ac:dyDescent="0.3">
      <c r="A166" s="76" t="s">
        <v>154</v>
      </c>
      <c r="B166" t="str">
        <f>VLOOKUP(town_establishments[[#This Row],[Municipality]],town_population[[Municipality]:[Regional Planning Commission]],2,FALSE)</f>
        <v>Rutland Regional Planning Commission</v>
      </c>
      <c r="C166">
        <v>0</v>
      </c>
      <c r="D166">
        <v>2</v>
      </c>
      <c r="E166">
        <v>1</v>
      </c>
      <c r="F166">
        <v>0</v>
      </c>
      <c r="G166">
        <v>0</v>
      </c>
      <c r="H166">
        <v>0</v>
      </c>
      <c r="I166">
        <v>2</v>
      </c>
      <c r="J166">
        <v>0</v>
      </c>
      <c r="K166">
        <v>1</v>
      </c>
      <c r="L166">
        <v>1</v>
      </c>
      <c r="M166">
        <v>2</v>
      </c>
      <c r="N166">
        <v>0</v>
      </c>
      <c r="O166">
        <v>1</v>
      </c>
      <c r="P166">
        <v>0</v>
      </c>
      <c r="Q166">
        <f t="shared" si="32"/>
        <v>10</v>
      </c>
      <c r="R166" s="53">
        <f t="shared" si="33"/>
        <v>0</v>
      </c>
      <c r="S166" s="53">
        <f t="shared" si="34"/>
        <v>0.2</v>
      </c>
      <c r="T166" s="53">
        <f t="shared" si="35"/>
        <v>0.1</v>
      </c>
      <c r="U166" s="53">
        <f t="shared" si="36"/>
        <v>0</v>
      </c>
      <c r="V166" s="53">
        <f t="shared" si="37"/>
        <v>0</v>
      </c>
      <c r="W166" s="53">
        <f t="shared" si="38"/>
        <v>0</v>
      </c>
      <c r="X166" s="53">
        <f t="shared" si="39"/>
        <v>0.2</v>
      </c>
      <c r="Y166" s="53">
        <f t="shared" si="40"/>
        <v>0</v>
      </c>
      <c r="Z166" s="53">
        <f t="shared" si="41"/>
        <v>0.1</v>
      </c>
      <c r="AA166" s="53">
        <f t="shared" si="42"/>
        <v>0.1</v>
      </c>
      <c r="AB166" s="53">
        <f t="shared" si="43"/>
        <v>0.2</v>
      </c>
      <c r="AC166" s="53">
        <f t="shared" si="44"/>
        <v>0</v>
      </c>
      <c r="AD166" s="53">
        <f t="shared" si="45"/>
        <v>0.1</v>
      </c>
      <c r="AE166" s="53">
        <f t="shared" si="46"/>
        <v>0</v>
      </c>
      <c r="AF166" s="53">
        <f t="shared" si="47"/>
        <v>4.7321597577134206E-4</v>
      </c>
      <c r="AG166" s="53">
        <f>town_establishments[[#This Row],[share of state establishments]]/($AF$250-$AF$249)</f>
        <v>4.8962005483744618E-4</v>
      </c>
      <c r="AH166" s="53">
        <f>town_establishments[[#This Row],[share of state establishments (no residual)]]/(INDEX(regional_establishments[share of state establishments],MATCH(town_establishments[[#This Row],[Regional Planning Commission]],regional_establishments[Regional Planning Commission],0)))</f>
        <v>5.4614964500273094E-3</v>
      </c>
    </row>
    <row r="167" spans="1:34" x14ac:dyDescent="0.3">
      <c r="A167" s="75" t="s">
        <v>162</v>
      </c>
      <c r="B167" t="str">
        <f>VLOOKUP(town_establishments[[#This Row],[Municipality]],town_population[[Municipality]:[Regional Planning Commission]],2,FALSE)</f>
        <v>Rutland Regional Planning Commission</v>
      </c>
      <c r="C167">
        <v>5</v>
      </c>
      <c r="D167">
        <v>3</v>
      </c>
      <c r="E167">
        <v>2</v>
      </c>
      <c r="F167">
        <v>0</v>
      </c>
      <c r="G167">
        <v>1</v>
      </c>
      <c r="H167">
        <v>2</v>
      </c>
      <c r="I167">
        <v>8</v>
      </c>
      <c r="J167">
        <v>0</v>
      </c>
      <c r="K167">
        <v>5</v>
      </c>
      <c r="L167">
        <v>1</v>
      </c>
      <c r="M167">
        <v>1</v>
      </c>
      <c r="N167">
        <v>0</v>
      </c>
      <c r="O167">
        <v>1</v>
      </c>
      <c r="P167">
        <v>1</v>
      </c>
      <c r="Q167">
        <f t="shared" si="32"/>
        <v>30</v>
      </c>
      <c r="R167" s="53">
        <f t="shared" si="33"/>
        <v>0.16666666666666666</v>
      </c>
      <c r="S167" s="53">
        <f t="shared" si="34"/>
        <v>0.1</v>
      </c>
      <c r="T167" s="53">
        <f t="shared" si="35"/>
        <v>6.6666666666666666E-2</v>
      </c>
      <c r="U167" s="53">
        <f t="shared" si="36"/>
        <v>0</v>
      </c>
      <c r="V167" s="53">
        <f t="shared" si="37"/>
        <v>3.3333333333333333E-2</v>
      </c>
      <c r="W167" s="53">
        <f t="shared" si="38"/>
        <v>6.6666666666666666E-2</v>
      </c>
      <c r="X167" s="53">
        <f t="shared" si="39"/>
        <v>0.26666666666666666</v>
      </c>
      <c r="Y167" s="53">
        <f t="shared" si="40"/>
        <v>0</v>
      </c>
      <c r="Z167" s="53">
        <f t="shared" si="41"/>
        <v>0.16666666666666666</v>
      </c>
      <c r="AA167" s="53">
        <f t="shared" si="42"/>
        <v>3.3333333333333333E-2</v>
      </c>
      <c r="AB167" s="53">
        <f t="shared" si="43"/>
        <v>3.3333333333333333E-2</v>
      </c>
      <c r="AC167" s="53">
        <f t="shared" si="44"/>
        <v>0</v>
      </c>
      <c r="AD167" s="53">
        <f t="shared" si="45"/>
        <v>3.3333333333333333E-2</v>
      </c>
      <c r="AE167" s="53">
        <f t="shared" si="46"/>
        <v>3.3333333333333333E-2</v>
      </c>
      <c r="AF167" s="53">
        <f t="shared" si="47"/>
        <v>1.4196479273140261E-3</v>
      </c>
      <c r="AG167" s="53">
        <f>town_establishments[[#This Row],[share of state establishments]]/($AF$250-$AF$249)</f>
        <v>1.4688601645123384E-3</v>
      </c>
      <c r="AH167" s="53">
        <f>town_establishments[[#This Row],[share of state establishments (no residual)]]/(INDEX(regional_establishments[share of state establishments],MATCH(town_establishments[[#This Row],[Regional Planning Commission]],regional_establishments[Regional Planning Commission],0)))</f>
        <v>1.6384489350081927E-2</v>
      </c>
    </row>
    <row r="168" spans="1:34" x14ac:dyDescent="0.3">
      <c r="A168" s="76" t="s">
        <v>163</v>
      </c>
      <c r="B168" t="str">
        <f>VLOOKUP(town_establishments[[#This Row],[Municipality]],town_population[[Municipality]:[Regional Planning Commission]],2,FALSE)</f>
        <v>Rutland Regional Planning Commission</v>
      </c>
      <c r="C168">
        <v>0</v>
      </c>
      <c r="D168">
        <v>1</v>
      </c>
      <c r="E168">
        <v>0</v>
      </c>
      <c r="F168">
        <v>0</v>
      </c>
      <c r="G168">
        <v>0</v>
      </c>
      <c r="H168">
        <v>0</v>
      </c>
      <c r="I168">
        <v>2</v>
      </c>
      <c r="J168">
        <v>0</v>
      </c>
      <c r="K168">
        <v>0</v>
      </c>
      <c r="L168">
        <v>0</v>
      </c>
      <c r="M168">
        <v>0</v>
      </c>
      <c r="N168">
        <v>0</v>
      </c>
      <c r="O168">
        <v>0</v>
      </c>
      <c r="P168">
        <v>0</v>
      </c>
      <c r="Q168">
        <f t="shared" si="32"/>
        <v>3</v>
      </c>
      <c r="R168" s="53">
        <f t="shared" si="33"/>
        <v>0</v>
      </c>
      <c r="S168" s="53">
        <f t="shared" si="34"/>
        <v>0.33333333333333331</v>
      </c>
      <c r="T168" s="53">
        <f t="shared" si="35"/>
        <v>0</v>
      </c>
      <c r="U168" s="53">
        <f t="shared" si="36"/>
        <v>0</v>
      </c>
      <c r="V168" s="53">
        <f t="shared" si="37"/>
        <v>0</v>
      </c>
      <c r="W168" s="53">
        <f t="shared" si="38"/>
        <v>0</v>
      </c>
      <c r="X168" s="53">
        <f t="shared" si="39"/>
        <v>0.66666666666666663</v>
      </c>
      <c r="Y168" s="53">
        <f t="shared" si="40"/>
        <v>0</v>
      </c>
      <c r="Z168" s="53">
        <f t="shared" si="41"/>
        <v>0</v>
      </c>
      <c r="AA168" s="53">
        <f t="shared" si="42"/>
        <v>0</v>
      </c>
      <c r="AB168" s="53">
        <f t="shared" si="43"/>
        <v>0</v>
      </c>
      <c r="AC168" s="53">
        <f t="shared" si="44"/>
        <v>0</v>
      </c>
      <c r="AD168" s="53">
        <f t="shared" si="45"/>
        <v>0</v>
      </c>
      <c r="AE168" s="53">
        <f t="shared" si="46"/>
        <v>0</v>
      </c>
      <c r="AF168" s="53">
        <f t="shared" si="47"/>
        <v>1.4196479273140261E-4</v>
      </c>
      <c r="AG168" s="53">
        <f>town_establishments[[#This Row],[share of state establishments]]/($AF$250-$AF$249)</f>
        <v>1.4688601645123384E-4</v>
      </c>
      <c r="AH168" s="53">
        <f>town_establishments[[#This Row],[share of state establishments (no residual)]]/(INDEX(regional_establishments[share of state establishments],MATCH(town_establishments[[#This Row],[Regional Planning Commission]],regional_establishments[Regional Planning Commission],0)))</f>
        <v>1.6384489350081926E-3</v>
      </c>
    </row>
    <row r="169" spans="1:34" x14ac:dyDescent="0.3">
      <c r="A169" s="75" t="s">
        <v>177</v>
      </c>
      <c r="B169" t="str">
        <f>VLOOKUP(town_establishments[[#This Row],[Municipality]],town_population[[Municipality]:[Regional Planning Commission]],2,FALSE)</f>
        <v>Rutland Regional Planning Commission</v>
      </c>
      <c r="C169">
        <v>6</v>
      </c>
      <c r="D169">
        <v>3</v>
      </c>
      <c r="E169">
        <v>7</v>
      </c>
      <c r="F169">
        <v>0</v>
      </c>
      <c r="G169">
        <v>1</v>
      </c>
      <c r="H169">
        <v>1</v>
      </c>
      <c r="I169">
        <v>10</v>
      </c>
      <c r="J169">
        <v>0</v>
      </c>
      <c r="K169">
        <v>8</v>
      </c>
      <c r="L169">
        <v>1</v>
      </c>
      <c r="M169">
        <v>1</v>
      </c>
      <c r="N169">
        <v>2</v>
      </c>
      <c r="O169">
        <v>2</v>
      </c>
      <c r="P169">
        <v>3</v>
      </c>
      <c r="Q169">
        <f t="shared" si="32"/>
        <v>45</v>
      </c>
      <c r="R169" s="53">
        <f t="shared" si="33"/>
        <v>0.13333333333333333</v>
      </c>
      <c r="S169" s="53">
        <f t="shared" si="34"/>
        <v>6.6666666666666666E-2</v>
      </c>
      <c r="T169" s="53">
        <f t="shared" si="35"/>
        <v>0.15555555555555556</v>
      </c>
      <c r="U169" s="53">
        <f t="shared" si="36"/>
        <v>0</v>
      </c>
      <c r="V169" s="53">
        <f t="shared" si="37"/>
        <v>2.2222222222222223E-2</v>
      </c>
      <c r="W169" s="53">
        <f t="shared" si="38"/>
        <v>2.2222222222222223E-2</v>
      </c>
      <c r="X169" s="53">
        <f t="shared" si="39"/>
        <v>0.22222222222222221</v>
      </c>
      <c r="Y169" s="53">
        <f t="shared" si="40"/>
        <v>0</v>
      </c>
      <c r="Z169" s="53">
        <f t="shared" si="41"/>
        <v>0.17777777777777778</v>
      </c>
      <c r="AA169" s="53">
        <f t="shared" si="42"/>
        <v>2.2222222222222223E-2</v>
      </c>
      <c r="AB169" s="53">
        <f t="shared" si="43"/>
        <v>2.2222222222222223E-2</v>
      </c>
      <c r="AC169" s="53">
        <f t="shared" si="44"/>
        <v>4.4444444444444446E-2</v>
      </c>
      <c r="AD169" s="53">
        <f t="shared" si="45"/>
        <v>4.4444444444444446E-2</v>
      </c>
      <c r="AE169" s="53">
        <f t="shared" si="46"/>
        <v>6.6666666666666666E-2</v>
      </c>
      <c r="AF169" s="53">
        <f t="shared" si="47"/>
        <v>2.1294718909710391E-3</v>
      </c>
      <c r="AG169" s="53">
        <f>town_establishments[[#This Row],[share of state establishments]]/($AF$250-$AF$249)</f>
        <v>2.2032902467685076E-3</v>
      </c>
      <c r="AH169" s="53">
        <f>town_establishments[[#This Row],[share of state establishments (no residual)]]/(INDEX(regional_establishments[share of state establishments],MATCH(town_establishments[[#This Row],[Regional Planning Commission]],regional_establishments[Regional Planning Commission],0)))</f>
        <v>2.4576734025122893E-2</v>
      </c>
    </row>
    <row r="170" spans="1:34" x14ac:dyDescent="0.3">
      <c r="A170" s="76" t="s">
        <v>181</v>
      </c>
      <c r="B170" t="str">
        <f>VLOOKUP(town_establishments[[#This Row],[Municipality]],town_population[[Municipality]:[Regional Planning Commission]],2,FALSE)</f>
        <v>Rutland Regional Planning Commission</v>
      </c>
      <c r="C170">
        <v>7</v>
      </c>
      <c r="D170">
        <v>10</v>
      </c>
      <c r="E170">
        <v>6</v>
      </c>
      <c r="F170">
        <v>0</v>
      </c>
      <c r="G170">
        <v>1</v>
      </c>
      <c r="H170">
        <v>2</v>
      </c>
      <c r="I170">
        <v>5</v>
      </c>
      <c r="J170">
        <v>0</v>
      </c>
      <c r="K170">
        <v>13</v>
      </c>
      <c r="L170">
        <v>1</v>
      </c>
      <c r="M170">
        <v>2</v>
      </c>
      <c r="N170">
        <v>1</v>
      </c>
      <c r="O170">
        <v>5</v>
      </c>
      <c r="P170">
        <v>7</v>
      </c>
      <c r="Q170">
        <f t="shared" si="32"/>
        <v>60</v>
      </c>
      <c r="R170" s="53">
        <f t="shared" si="33"/>
        <v>0.11666666666666667</v>
      </c>
      <c r="S170" s="53">
        <f t="shared" si="34"/>
        <v>0.16666666666666666</v>
      </c>
      <c r="T170" s="53">
        <f t="shared" si="35"/>
        <v>0.1</v>
      </c>
      <c r="U170" s="53">
        <f t="shared" si="36"/>
        <v>0</v>
      </c>
      <c r="V170" s="53">
        <f t="shared" si="37"/>
        <v>1.6666666666666666E-2</v>
      </c>
      <c r="W170" s="53">
        <f t="shared" si="38"/>
        <v>3.3333333333333333E-2</v>
      </c>
      <c r="X170" s="53">
        <f t="shared" si="39"/>
        <v>8.3333333333333329E-2</v>
      </c>
      <c r="Y170" s="53">
        <f t="shared" si="40"/>
        <v>0</v>
      </c>
      <c r="Z170" s="53">
        <f t="shared" si="41"/>
        <v>0.21666666666666667</v>
      </c>
      <c r="AA170" s="53">
        <f t="shared" si="42"/>
        <v>1.6666666666666666E-2</v>
      </c>
      <c r="AB170" s="53">
        <f t="shared" si="43"/>
        <v>3.3333333333333333E-2</v>
      </c>
      <c r="AC170" s="53">
        <f t="shared" si="44"/>
        <v>1.6666666666666666E-2</v>
      </c>
      <c r="AD170" s="53">
        <f t="shared" si="45"/>
        <v>8.3333333333333329E-2</v>
      </c>
      <c r="AE170" s="53">
        <f t="shared" si="46"/>
        <v>0.11666666666666667</v>
      </c>
      <c r="AF170" s="53">
        <f t="shared" si="47"/>
        <v>2.8392958546280523E-3</v>
      </c>
      <c r="AG170" s="53">
        <f>town_establishments[[#This Row],[share of state establishments]]/($AF$250-$AF$249)</f>
        <v>2.9377203290246769E-3</v>
      </c>
      <c r="AH170" s="53">
        <f>town_establishments[[#This Row],[share of state establishments (no residual)]]/(INDEX(regional_establishments[share of state establishments],MATCH(town_establishments[[#This Row],[Regional Planning Commission]],regional_establishments[Regional Planning Commission],0)))</f>
        <v>3.2768978700163855E-2</v>
      </c>
    </row>
    <row r="171" spans="1:34" x14ac:dyDescent="0.3">
      <c r="A171" s="75" t="s">
        <v>185</v>
      </c>
      <c r="B171" t="str">
        <f>VLOOKUP(town_establishments[[#This Row],[Municipality]],town_population[[Municipality]:[Regional Planning Commission]],2,FALSE)</f>
        <v>Rutland Regional Planning Commission</v>
      </c>
      <c r="C171">
        <v>4</v>
      </c>
      <c r="D171">
        <v>12</v>
      </c>
      <c r="E171">
        <v>5</v>
      </c>
      <c r="F171">
        <v>1</v>
      </c>
      <c r="G171">
        <v>0</v>
      </c>
      <c r="H171">
        <v>0</v>
      </c>
      <c r="I171">
        <v>9</v>
      </c>
      <c r="J171">
        <v>1</v>
      </c>
      <c r="K171">
        <v>6</v>
      </c>
      <c r="L171">
        <v>1</v>
      </c>
      <c r="M171">
        <v>6</v>
      </c>
      <c r="N171">
        <v>2</v>
      </c>
      <c r="O171">
        <v>6</v>
      </c>
      <c r="P171">
        <v>8</v>
      </c>
      <c r="Q171">
        <f t="shared" si="32"/>
        <v>61</v>
      </c>
      <c r="R171" s="53">
        <f t="shared" si="33"/>
        <v>6.5573770491803282E-2</v>
      </c>
      <c r="S171" s="53">
        <f t="shared" si="34"/>
        <v>0.19672131147540983</v>
      </c>
      <c r="T171" s="53">
        <f t="shared" si="35"/>
        <v>8.1967213114754092E-2</v>
      </c>
      <c r="U171" s="53">
        <f t="shared" si="36"/>
        <v>1.6393442622950821E-2</v>
      </c>
      <c r="V171" s="53">
        <f t="shared" si="37"/>
        <v>0</v>
      </c>
      <c r="W171" s="53">
        <f t="shared" si="38"/>
        <v>0</v>
      </c>
      <c r="X171" s="53">
        <f t="shared" si="39"/>
        <v>0.14754098360655737</v>
      </c>
      <c r="Y171" s="53">
        <f t="shared" si="40"/>
        <v>1.6393442622950821E-2</v>
      </c>
      <c r="Z171" s="53">
        <f t="shared" si="41"/>
        <v>9.8360655737704916E-2</v>
      </c>
      <c r="AA171" s="53">
        <f t="shared" si="42"/>
        <v>1.6393442622950821E-2</v>
      </c>
      <c r="AB171" s="53">
        <f t="shared" si="43"/>
        <v>9.8360655737704916E-2</v>
      </c>
      <c r="AC171" s="53">
        <f t="shared" si="44"/>
        <v>3.2786885245901641E-2</v>
      </c>
      <c r="AD171" s="53">
        <f t="shared" si="45"/>
        <v>9.8360655737704916E-2</v>
      </c>
      <c r="AE171" s="53">
        <f t="shared" si="46"/>
        <v>0.13114754098360656</v>
      </c>
      <c r="AF171" s="53">
        <f t="shared" si="47"/>
        <v>2.8866174522051862E-3</v>
      </c>
      <c r="AG171" s="53">
        <f>town_establishments[[#This Row],[share of state establishments]]/($AF$250-$AF$249)</f>
        <v>2.9866823345084214E-3</v>
      </c>
      <c r="AH171" s="53">
        <f>town_establishments[[#This Row],[share of state establishments (no residual)]]/(INDEX(regional_establishments[share of state establishments],MATCH(town_establishments[[#This Row],[Regional Planning Commission]],regional_establishments[Regional Planning Commission],0)))</f>
        <v>3.3315128345166589E-2</v>
      </c>
    </row>
    <row r="172" spans="1:34" x14ac:dyDescent="0.3">
      <c r="A172" s="76" t="s">
        <v>187</v>
      </c>
      <c r="B172" t="str">
        <f>VLOOKUP(town_establishments[[#This Row],[Municipality]],town_population[[Municipality]:[Regional Planning Commission]],2,FALSE)</f>
        <v>Rutland Regional Planning Commission</v>
      </c>
      <c r="C172">
        <v>1</v>
      </c>
      <c r="D172">
        <v>2</v>
      </c>
      <c r="E172">
        <v>1</v>
      </c>
      <c r="F172">
        <v>1</v>
      </c>
      <c r="G172">
        <v>1</v>
      </c>
      <c r="H172">
        <v>1</v>
      </c>
      <c r="I172">
        <v>4</v>
      </c>
      <c r="J172">
        <v>2</v>
      </c>
      <c r="K172">
        <v>2</v>
      </c>
      <c r="L172">
        <v>0</v>
      </c>
      <c r="M172">
        <v>1</v>
      </c>
      <c r="N172">
        <v>1</v>
      </c>
      <c r="O172">
        <v>1</v>
      </c>
      <c r="P172">
        <v>1</v>
      </c>
      <c r="Q172">
        <f t="shared" si="32"/>
        <v>19</v>
      </c>
      <c r="R172" s="53">
        <f t="shared" si="33"/>
        <v>5.2631578947368418E-2</v>
      </c>
      <c r="S172" s="53">
        <f t="shared" si="34"/>
        <v>0.10526315789473684</v>
      </c>
      <c r="T172" s="53">
        <f t="shared" si="35"/>
        <v>5.2631578947368418E-2</v>
      </c>
      <c r="U172" s="53">
        <f t="shared" si="36"/>
        <v>5.2631578947368418E-2</v>
      </c>
      <c r="V172" s="53">
        <f t="shared" si="37"/>
        <v>5.2631578947368418E-2</v>
      </c>
      <c r="W172" s="53">
        <f t="shared" si="38"/>
        <v>5.2631578947368418E-2</v>
      </c>
      <c r="X172" s="53">
        <f t="shared" si="39"/>
        <v>0.21052631578947367</v>
      </c>
      <c r="Y172" s="53">
        <f t="shared" si="40"/>
        <v>0.10526315789473684</v>
      </c>
      <c r="Z172" s="53">
        <f t="shared" si="41"/>
        <v>0.10526315789473684</v>
      </c>
      <c r="AA172" s="53">
        <f t="shared" si="42"/>
        <v>0</v>
      </c>
      <c r="AB172" s="53">
        <f t="shared" si="43"/>
        <v>5.2631578947368418E-2</v>
      </c>
      <c r="AC172" s="53">
        <f t="shared" si="44"/>
        <v>5.2631578947368418E-2</v>
      </c>
      <c r="AD172" s="53">
        <f t="shared" si="45"/>
        <v>5.2631578947368418E-2</v>
      </c>
      <c r="AE172" s="53">
        <f t="shared" si="46"/>
        <v>5.2631578947368418E-2</v>
      </c>
      <c r="AF172" s="53">
        <f t="shared" si="47"/>
        <v>8.9911035396554985E-4</v>
      </c>
      <c r="AG172" s="53">
        <f>town_establishments[[#This Row],[share of state establishments]]/($AF$250-$AF$249)</f>
        <v>9.3027810419114767E-4</v>
      </c>
      <c r="AH172" s="53">
        <f>town_establishments[[#This Row],[share of state establishments (no residual)]]/(INDEX(regional_establishments[share of state establishments],MATCH(town_establishments[[#This Row],[Regional Planning Commission]],regional_establishments[Regional Planning Commission],0)))</f>
        <v>1.0376843255051888E-2</v>
      </c>
    </row>
    <row r="173" spans="1:34" x14ac:dyDescent="0.3">
      <c r="A173" s="75" t="s">
        <v>200</v>
      </c>
      <c r="B173" t="str">
        <f>VLOOKUP(town_establishments[[#This Row],[Municipality]],town_population[[Municipality]:[Regional Planning Commission]],2,FALSE)</f>
        <v>Rutland Regional Planning Commission</v>
      </c>
      <c r="C173">
        <v>47</v>
      </c>
      <c r="D173">
        <v>122</v>
      </c>
      <c r="E173">
        <v>16</v>
      </c>
      <c r="F173">
        <v>12</v>
      </c>
      <c r="G173">
        <v>42</v>
      </c>
      <c r="H173">
        <v>28</v>
      </c>
      <c r="I173">
        <v>106</v>
      </c>
      <c r="J173">
        <v>12</v>
      </c>
      <c r="K173">
        <v>68</v>
      </c>
      <c r="L173">
        <v>14</v>
      </c>
      <c r="M173">
        <v>140</v>
      </c>
      <c r="N173">
        <v>17</v>
      </c>
      <c r="O173">
        <v>71</v>
      </c>
      <c r="P173">
        <v>81</v>
      </c>
      <c r="Q173">
        <f t="shared" si="32"/>
        <v>776</v>
      </c>
      <c r="R173" s="53">
        <f t="shared" si="33"/>
        <v>6.056701030927835E-2</v>
      </c>
      <c r="S173" s="53">
        <f t="shared" si="34"/>
        <v>0.15721649484536082</v>
      </c>
      <c r="T173" s="53">
        <f t="shared" si="35"/>
        <v>2.0618556701030927E-2</v>
      </c>
      <c r="U173" s="53">
        <f t="shared" si="36"/>
        <v>1.5463917525773196E-2</v>
      </c>
      <c r="V173" s="53">
        <f t="shared" si="37"/>
        <v>5.4123711340206188E-2</v>
      </c>
      <c r="W173" s="53">
        <f t="shared" si="38"/>
        <v>3.608247422680412E-2</v>
      </c>
      <c r="X173" s="53">
        <f t="shared" si="39"/>
        <v>0.13659793814432988</v>
      </c>
      <c r="Y173" s="53">
        <f t="shared" si="40"/>
        <v>1.5463917525773196E-2</v>
      </c>
      <c r="Z173" s="53">
        <f t="shared" si="41"/>
        <v>8.7628865979381437E-2</v>
      </c>
      <c r="AA173" s="53">
        <f t="shared" si="42"/>
        <v>1.804123711340206E-2</v>
      </c>
      <c r="AB173" s="53">
        <f t="shared" si="43"/>
        <v>0.18041237113402062</v>
      </c>
      <c r="AC173" s="53">
        <f t="shared" si="44"/>
        <v>2.1907216494845359E-2</v>
      </c>
      <c r="AD173" s="53">
        <f t="shared" si="45"/>
        <v>9.1494845360824736E-2</v>
      </c>
      <c r="AE173" s="53">
        <f t="shared" si="46"/>
        <v>0.10438144329896908</v>
      </c>
      <c r="AF173" s="53">
        <f t="shared" si="47"/>
        <v>3.6721559719856141E-2</v>
      </c>
      <c r="AG173" s="53">
        <f>town_establishments[[#This Row],[share of state establishments]]/($AF$250-$AF$249)</f>
        <v>3.7994516255385823E-2</v>
      </c>
      <c r="AH173" s="53">
        <f>town_establishments[[#This Row],[share of state establishments (no residual)]]/(INDEX(regional_establishments[share of state establishments],MATCH(town_establishments[[#This Row],[Regional Planning Commission]],regional_establishments[Regional Planning Commission],0)))</f>
        <v>0.42381212452211919</v>
      </c>
    </row>
    <row r="174" spans="1:34" x14ac:dyDescent="0.3">
      <c r="A174" s="76" t="s">
        <v>201</v>
      </c>
      <c r="B174" t="str">
        <f>VLOOKUP(town_establishments[[#This Row],[Municipality]],town_population[[Municipality]:[Regional Planning Commission]],2,FALSE)</f>
        <v>Rutland Regional Planning Commission</v>
      </c>
      <c r="C174">
        <v>13</v>
      </c>
      <c r="D174">
        <v>34</v>
      </c>
      <c r="E174">
        <v>0</v>
      </c>
      <c r="F174">
        <v>1</v>
      </c>
      <c r="G174">
        <v>3</v>
      </c>
      <c r="H174">
        <v>3</v>
      </c>
      <c r="I174">
        <v>7</v>
      </c>
      <c r="J174">
        <v>0</v>
      </c>
      <c r="K174">
        <v>11</v>
      </c>
      <c r="L174">
        <v>1</v>
      </c>
      <c r="M174">
        <v>10</v>
      </c>
      <c r="N174">
        <v>1</v>
      </c>
      <c r="O174">
        <v>7</v>
      </c>
      <c r="P174">
        <v>7</v>
      </c>
      <c r="Q174">
        <f t="shared" si="32"/>
        <v>98</v>
      </c>
      <c r="R174" s="53">
        <f t="shared" si="33"/>
        <v>0.1326530612244898</v>
      </c>
      <c r="S174" s="53">
        <f t="shared" si="34"/>
        <v>0.34693877551020408</v>
      </c>
      <c r="T174" s="53">
        <f t="shared" si="35"/>
        <v>0</v>
      </c>
      <c r="U174" s="53">
        <f t="shared" si="36"/>
        <v>1.020408163265306E-2</v>
      </c>
      <c r="V174" s="53">
        <f t="shared" si="37"/>
        <v>3.0612244897959183E-2</v>
      </c>
      <c r="W174" s="53">
        <f t="shared" si="38"/>
        <v>3.0612244897959183E-2</v>
      </c>
      <c r="X174" s="53">
        <f t="shared" si="39"/>
        <v>7.1428571428571425E-2</v>
      </c>
      <c r="Y174" s="53">
        <f t="shared" si="40"/>
        <v>0</v>
      </c>
      <c r="Z174" s="53">
        <f t="shared" si="41"/>
        <v>0.11224489795918367</v>
      </c>
      <c r="AA174" s="53">
        <f t="shared" si="42"/>
        <v>1.020408163265306E-2</v>
      </c>
      <c r="AB174" s="53">
        <f t="shared" si="43"/>
        <v>0.10204081632653061</v>
      </c>
      <c r="AC174" s="53">
        <f t="shared" si="44"/>
        <v>1.020408163265306E-2</v>
      </c>
      <c r="AD174" s="53">
        <f t="shared" si="45"/>
        <v>7.1428571428571425E-2</v>
      </c>
      <c r="AE174" s="53">
        <f t="shared" si="46"/>
        <v>7.1428571428571425E-2</v>
      </c>
      <c r="AF174" s="53">
        <f t="shared" si="47"/>
        <v>4.6375165625591524E-3</v>
      </c>
      <c r="AG174" s="53">
        <f>town_establishments[[#This Row],[share of state establishments]]/($AF$250-$AF$249)</f>
        <v>4.7982765374069728E-3</v>
      </c>
      <c r="AH174" s="53">
        <f>town_establishments[[#This Row],[share of state establishments (no residual)]]/(INDEX(regional_establishments[share of state establishments],MATCH(town_establishments[[#This Row],[Regional Planning Commission]],regional_establishments[Regional Planning Commission],0)))</f>
        <v>5.3522665210267641E-2</v>
      </c>
    </row>
    <row r="175" spans="1:34" x14ac:dyDescent="0.3">
      <c r="A175" s="75" t="s">
        <v>135</v>
      </c>
      <c r="B175" t="str">
        <f>VLOOKUP(town_establishments[[#This Row],[Municipality]],town_population[[Municipality]:[Regional Planning Commission]],2,FALSE)</f>
        <v>Rutland Regional Planning Commission</v>
      </c>
      <c r="C175">
        <v>6</v>
      </c>
      <c r="D175">
        <v>22</v>
      </c>
      <c r="E175">
        <v>3</v>
      </c>
      <c r="F175">
        <v>2</v>
      </c>
      <c r="G175">
        <v>4</v>
      </c>
      <c r="H175">
        <v>17</v>
      </c>
      <c r="I175">
        <v>17</v>
      </c>
      <c r="J175">
        <v>2</v>
      </c>
      <c r="K175">
        <v>12</v>
      </c>
      <c r="L175">
        <v>3</v>
      </c>
      <c r="M175">
        <v>1</v>
      </c>
      <c r="N175">
        <v>5</v>
      </c>
      <c r="O175">
        <v>41</v>
      </c>
      <c r="P175">
        <v>10</v>
      </c>
      <c r="Q175">
        <f t="shared" si="32"/>
        <v>145</v>
      </c>
      <c r="R175" s="53">
        <f t="shared" si="33"/>
        <v>4.1379310344827586E-2</v>
      </c>
      <c r="S175" s="53">
        <f t="shared" si="34"/>
        <v>0.15172413793103448</v>
      </c>
      <c r="T175" s="53">
        <f t="shared" si="35"/>
        <v>2.0689655172413793E-2</v>
      </c>
      <c r="U175" s="53">
        <f t="shared" si="36"/>
        <v>1.3793103448275862E-2</v>
      </c>
      <c r="V175" s="53">
        <f t="shared" si="37"/>
        <v>2.7586206896551724E-2</v>
      </c>
      <c r="W175" s="53">
        <f t="shared" si="38"/>
        <v>0.11724137931034483</v>
      </c>
      <c r="X175" s="53">
        <f t="shared" si="39"/>
        <v>0.11724137931034483</v>
      </c>
      <c r="Y175" s="53">
        <f t="shared" si="40"/>
        <v>1.3793103448275862E-2</v>
      </c>
      <c r="Z175" s="53">
        <f t="shared" si="41"/>
        <v>8.2758620689655171E-2</v>
      </c>
      <c r="AA175" s="53">
        <f t="shared" si="42"/>
        <v>2.0689655172413793E-2</v>
      </c>
      <c r="AB175" s="53">
        <f t="shared" si="43"/>
        <v>6.8965517241379309E-3</v>
      </c>
      <c r="AC175" s="53">
        <f t="shared" si="44"/>
        <v>3.4482758620689655E-2</v>
      </c>
      <c r="AD175" s="53">
        <f t="shared" si="45"/>
        <v>0.28275862068965518</v>
      </c>
      <c r="AE175" s="53">
        <f t="shared" si="46"/>
        <v>6.8965517241379309E-2</v>
      </c>
      <c r="AF175" s="53">
        <f t="shared" si="47"/>
        <v>6.8616316486844594E-3</v>
      </c>
      <c r="AG175" s="53">
        <f>town_establishments[[#This Row],[share of state establishments]]/($AF$250-$AF$249)</f>
        <v>7.0994907951429688E-3</v>
      </c>
      <c r="AH175" s="53">
        <f>town_establishments[[#This Row],[share of state establishments (no residual)]]/(INDEX(regional_establishments[share of state establishments],MATCH(town_establishments[[#This Row],[Regional Planning Commission]],regional_establishments[Regional Planning Commission],0)))</f>
        <v>7.9191698525395982E-2</v>
      </c>
    </row>
    <row r="176" spans="1:34" x14ac:dyDescent="0.3">
      <c r="A176" s="76" t="s">
        <v>212</v>
      </c>
      <c r="B176" t="str">
        <f>VLOOKUP(town_establishments[[#This Row],[Municipality]],town_population[[Municipality]:[Regional Planning Commission]],2,FALSE)</f>
        <v>Rutland Regional Planning Commission</v>
      </c>
      <c r="C176">
        <v>1</v>
      </c>
      <c r="D176">
        <v>5</v>
      </c>
      <c r="E176">
        <v>1</v>
      </c>
      <c r="F176">
        <v>2</v>
      </c>
      <c r="G176">
        <v>0</v>
      </c>
      <c r="H176">
        <v>1</v>
      </c>
      <c r="I176">
        <v>5</v>
      </c>
      <c r="J176">
        <v>0</v>
      </c>
      <c r="K176">
        <v>5</v>
      </c>
      <c r="L176">
        <v>0</v>
      </c>
      <c r="M176">
        <v>3</v>
      </c>
      <c r="N176">
        <v>1</v>
      </c>
      <c r="O176">
        <v>1</v>
      </c>
      <c r="P176">
        <v>2</v>
      </c>
      <c r="Q176">
        <f t="shared" si="32"/>
        <v>27</v>
      </c>
      <c r="R176" s="53">
        <f t="shared" si="33"/>
        <v>3.7037037037037035E-2</v>
      </c>
      <c r="S176" s="53">
        <f t="shared" si="34"/>
        <v>0.18518518518518517</v>
      </c>
      <c r="T176" s="53">
        <f t="shared" si="35"/>
        <v>3.7037037037037035E-2</v>
      </c>
      <c r="U176" s="53">
        <f t="shared" si="36"/>
        <v>7.407407407407407E-2</v>
      </c>
      <c r="V176" s="53">
        <f t="shared" si="37"/>
        <v>0</v>
      </c>
      <c r="W176" s="53">
        <f t="shared" si="38"/>
        <v>3.7037037037037035E-2</v>
      </c>
      <c r="X176" s="53">
        <f t="shared" si="39"/>
        <v>0.18518518518518517</v>
      </c>
      <c r="Y176" s="53">
        <f t="shared" si="40"/>
        <v>0</v>
      </c>
      <c r="Z176" s="53">
        <f t="shared" si="41"/>
        <v>0.18518518518518517</v>
      </c>
      <c r="AA176" s="53">
        <f t="shared" si="42"/>
        <v>0</v>
      </c>
      <c r="AB176" s="53">
        <f t="shared" si="43"/>
        <v>0.1111111111111111</v>
      </c>
      <c r="AC176" s="53">
        <f t="shared" si="44"/>
        <v>3.7037037037037035E-2</v>
      </c>
      <c r="AD176" s="53">
        <f t="shared" si="45"/>
        <v>3.7037037037037035E-2</v>
      </c>
      <c r="AE176" s="53">
        <f t="shared" si="46"/>
        <v>7.407407407407407E-2</v>
      </c>
      <c r="AF176" s="53">
        <f t="shared" si="47"/>
        <v>1.2776831345826234E-3</v>
      </c>
      <c r="AG176" s="53">
        <f>town_establishments[[#This Row],[share of state establishments]]/($AF$250-$AF$249)</f>
        <v>1.3219741480611045E-3</v>
      </c>
      <c r="AH176" s="53">
        <f>town_establishments[[#This Row],[share of state establishments (no residual)]]/(INDEX(regional_establishments[share of state establishments],MATCH(town_establishments[[#This Row],[Regional Planning Commission]],regional_establishments[Regional Planning Commission],0)))</f>
        <v>1.4746040415073734E-2</v>
      </c>
    </row>
    <row r="177" spans="1:34" x14ac:dyDescent="0.3">
      <c r="A177" s="75" t="s">
        <v>228</v>
      </c>
      <c r="B177" t="str">
        <f>VLOOKUP(town_establishments[[#This Row],[Municipality]],town_population[[Municipality]:[Regional Planning Commission]],2,FALSE)</f>
        <v>Rutland Regional Planning Commission</v>
      </c>
      <c r="C177">
        <v>0</v>
      </c>
      <c r="D177">
        <v>0</v>
      </c>
      <c r="E177">
        <v>0</v>
      </c>
      <c r="F177">
        <v>0</v>
      </c>
      <c r="G177">
        <v>0</v>
      </c>
      <c r="H177">
        <v>0</v>
      </c>
      <c r="I177">
        <v>2</v>
      </c>
      <c r="J177">
        <v>0</v>
      </c>
      <c r="K177">
        <v>1</v>
      </c>
      <c r="L177">
        <v>0</v>
      </c>
      <c r="M177">
        <v>0</v>
      </c>
      <c r="N177">
        <v>0</v>
      </c>
      <c r="O177">
        <v>0</v>
      </c>
      <c r="P177">
        <v>0</v>
      </c>
      <c r="Q177">
        <f t="shared" si="32"/>
        <v>3</v>
      </c>
      <c r="R177" s="53">
        <f t="shared" si="33"/>
        <v>0</v>
      </c>
      <c r="S177" s="53">
        <f t="shared" si="34"/>
        <v>0</v>
      </c>
      <c r="T177" s="53">
        <f t="shared" si="35"/>
        <v>0</v>
      </c>
      <c r="U177" s="53">
        <f t="shared" si="36"/>
        <v>0</v>
      </c>
      <c r="V177" s="53">
        <f t="shared" si="37"/>
        <v>0</v>
      </c>
      <c r="W177" s="53">
        <f t="shared" si="38"/>
        <v>0</v>
      </c>
      <c r="X177" s="53">
        <f t="shared" si="39"/>
        <v>0.66666666666666663</v>
      </c>
      <c r="Y177" s="53">
        <f t="shared" si="40"/>
        <v>0</v>
      </c>
      <c r="Z177" s="53">
        <f t="shared" si="41"/>
        <v>0.33333333333333331</v>
      </c>
      <c r="AA177" s="53">
        <f t="shared" si="42"/>
        <v>0</v>
      </c>
      <c r="AB177" s="53">
        <f t="shared" si="43"/>
        <v>0</v>
      </c>
      <c r="AC177" s="53">
        <f t="shared" si="44"/>
        <v>0</v>
      </c>
      <c r="AD177" s="53">
        <f t="shared" si="45"/>
        <v>0</v>
      </c>
      <c r="AE177" s="53">
        <f t="shared" si="46"/>
        <v>0</v>
      </c>
      <c r="AF177" s="53">
        <f t="shared" si="47"/>
        <v>1.4196479273140261E-4</v>
      </c>
      <c r="AG177" s="53">
        <f>town_establishments[[#This Row],[share of state establishments]]/($AF$250-$AF$249)</f>
        <v>1.4688601645123384E-4</v>
      </c>
      <c r="AH177" s="53">
        <f>town_establishments[[#This Row],[share of state establishments (no residual)]]/(INDEX(regional_establishments[share of state establishments],MATCH(town_establishments[[#This Row],[Regional Planning Commission]],regional_establishments[Regional Planning Commission],0)))</f>
        <v>1.6384489350081926E-3</v>
      </c>
    </row>
    <row r="178" spans="1:34" x14ac:dyDescent="0.3">
      <c r="A178" s="76" t="s">
        <v>233</v>
      </c>
      <c r="B178" t="str">
        <f>VLOOKUP(town_establishments[[#This Row],[Municipality]],town_population[[Municipality]:[Regional Planning Commission]],2,FALSE)</f>
        <v>Rutland Regional Planning Commission</v>
      </c>
      <c r="C178">
        <v>1</v>
      </c>
      <c r="D178">
        <v>0</v>
      </c>
      <c r="E178">
        <v>1</v>
      </c>
      <c r="F178">
        <v>0</v>
      </c>
      <c r="G178">
        <v>0</v>
      </c>
      <c r="H178">
        <v>0</v>
      </c>
      <c r="I178">
        <v>1</v>
      </c>
      <c r="J178">
        <v>0</v>
      </c>
      <c r="K178">
        <v>0</v>
      </c>
      <c r="L178">
        <v>0</v>
      </c>
      <c r="M178">
        <v>0</v>
      </c>
      <c r="N178">
        <v>0</v>
      </c>
      <c r="O178">
        <v>0</v>
      </c>
      <c r="P178">
        <v>0</v>
      </c>
      <c r="Q178">
        <f t="shared" si="32"/>
        <v>3</v>
      </c>
      <c r="R178" s="53">
        <f t="shared" si="33"/>
        <v>0.33333333333333331</v>
      </c>
      <c r="S178" s="53">
        <f t="shared" si="34"/>
        <v>0</v>
      </c>
      <c r="T178" s="53">
        <f t="shared" si="35"/>
        <v>0.33333333333333331</v>
      </c>
      <c r="U178" s="53">
        <f t="shared" si="36"/>
        <v>0</v>
      </c>
      <c r="V178" s="53">
        <f t="shared" si="37"/>
        <v>0</v>
      </c>
      <c r="W178" s="53">
        <f t="shared" si="38"/>
        <v>0</v>
      </c>
      <c r="X178" s="53">
        <f t="shared" si="39"/>
        <v>0.33333333333333331</v>
      </c>
      <c r="Y178" s="53">
        <f t="shared" si="40"/>
        <v>0</v>
      </c>
      <c r="Z178" s="53">
        <f t="shared" si="41"/>
        <v>0</v>
      </c>
      <c r="AA178" s="53">
        <f t="shared" si="42"/>
        <v>0</v>
      </c>
      <c r="AB178" s="53">
        <f t="shared" si="43"/>
        <v>0</v>
      </c>
      <c r="AC178" s="53">
        <f t="shared" si="44"/>
        <v>0</v>
      </c>
      <c r="AD178" s="53">
        <f t="shared" si="45"/>
        <v>0</v>
      </c>
      <c r="AE178" s="53">
        <f t="shared" si="46"/>
        <v>0</v>
      </c>
      <c r="AF178" s="53">
        <f t="shared" si="47"/>
        <v>1.4196479273140261E-4</v>
      </c>
      <c r="AG178" s="53">
        <f>town_establishments[[#This Row],[share of state establishments]]/($AF$250-$AF$249)</f>
        <v>1.4688601645123384E-4</v>
      </c>
      <c r="AH178" s="53">
        <f>town_establishments[[#This Row],[share of state establishments (no residual)]]/(INDEX(regional_establishments[share of state establishments],MATCH(town_establishments[[#This Row],[Regional Planning Commission]],regional_establishments[Regional Planning Commission],0)))</f>
        <v>1.6384489350081926E-3</v>
      </c>
    </row>
    <row r="179" spans="1:34" x14ac:dyDescent="0.3">
      <c r="A179" s="75" t="s">
        <v>245</v>
      </c>
      <c r="B179" t="str">
        <f>VLOOKUP(town_establishments[[#This Row],[Municipality]],town_population[[Municipality]:[Regional Planning Commission]],2,FALSE)</f>
        <v>Rutland Regional Planning Commission</v>
      </c>
      <c r="C179">
        <v>1</v>
      </c>
      <c r="D179">
        <v>9</v>
      </c>
      <c r="E179">
        <v>3</v>
      </c>
      <c r="F179">
        <v>1</v>
      </c>
      <c r="G179">
        <v>0</v>
      </c>
      <c r="H179">
        <v>0</v>
      </c>
      <c r="I179">
        <v>5</v>
      </c>
      <c r="J179">
        <v>1</v>
      </c>
      <c r="K179">
        <v>6</v>
      </c>
      <c r="L179">
        <v>2</v>
      </c>
      <c r="M179">
        <v>6</v>
      </c>
      <c r="N179">
        <v>2</v>
      </c>
      <c r="O179">
        <v>6</v>
      </c>
      <c r="P179">
        <v>1</v>
      </c>
      <c r="Q179">
        <f t="shared" si="32"/>
        <v>43</v>
      </c>
      <c r="R179" s="53">
        <f t="shared" si="33"/>
        <v>2.3255813953488372E-2</v>
      </c>
      <c r="S179" s="53">
        <f t="shared" si="34"/>
        <v>0.20930232558139536</v>
      </c>
      <c r="T179" s="53">
        <f t="shared" si="35"/>
        <v>6.9767441860465115E-2</v>
      </c>
      <c r="U179" s="53">
        <f t="shared" si="36"/>
        <v>2.3255813953488372E-2</v>
      </c>
      <c r="V179" s="53">
        <f t="shared" si="37"/>
        <v>0</v>
      </c>
      <c r="W179" s="53">
        <f t="shared" si="38"/>
        <v>0</v>
      </c>
      <c r="X179" s="53">
        <f t="shared" si="39"/>
        <v>0.11627906976744186</v>
      </c>
      <c r="Y179" s="53">
        <f t="shared" si="40"/>
        <v>2.3255813953488372E-2</v>
      </c>
      <c r="Z179" s="53">
        <f t="shared" si="41"/>
        <v>0.13953488372093023</v>
      </c>
      <c r="AA179" s="53">
        <f t="shared" si="42"/>
        <v>4.6511627906976744E-2</v>
      </c>
      <c r="AB179" s="53">
        <f t="shared" si="43"/>
        <v>0.13953488372093023</v>
      </c>
      <c r="AC179" s="53">
        <f t="shared" si="44"/>
        <v>4.6511627906976744E-2</v>
      </c>
      <c r="AD179" s="53">
        <f t="shared" si="45"/>
        <v>0.13953488372093023</v>
      </c>
      <c r="AE179" s="53">
        <f t="shared" si="46"/>
        <v>2.3255813953488372E-2</v>
      </c>
      <c r="AF179" s="53">
        <f t="shared" si="47"/>
        <v>2.0348286958167708E-3</v>
      </c>
      <c r="AG179" s="53">
        <f>town_establishments[[#This Row],[share of state establishments]]/($AF$250-$AF$249)</f>
        <v>2.1053662358010185E-3</v>
      </c>
      <c r="AH179" s="53">
        <f>town_establishments[[#This Row],[share of state establishments (no residual)]]/(INDEX(regional_establishments[share of state establishments],MATCH(town_establishments[[#This Row],[Regional Planning Commission]],regional_establishments[Regional Planning Commission],0)))</f>
        <v>2.3484434735117431E-2</v>
      </c>
    </row>
    <row r="180" spans="1:34" x14ac:dyDescent="0.3">
      <c r="A180" s="76" t="s">
        <v>256</v>
      </c>
      <c r="B180" t="str">
        <f>VLOOKUP(town_establishments[[#This Row],[Municipality]],town_population[[Municipality]:[Regional Planning Commission]],2,FALSE)</f>
        <v>Rutland Regional Planning Commission</v>
      </c>
      <c r="C180">
        <v>0</v>
      </c>
      <c r="D180">
        <v>3</v>
      </c>
      <c r="E180">
        <v>3</v>
      </c>
      <c r="F180">
        <v>1</v>
      </c>
      <c r="G180">
        <v>2</v>
      </c>
      <c r="H180">
        <v>2</v>
      </c>
      <c r="I180">
        <v>5</v>
      </c>
      <c r="J180">
        <v>0</v>
      </c>
      <c r="K180">
        <v>1</v>
      </c>
      <c r="L180">
        <v>0</v>
      </c>
      <c r="M180">
        <v>2</v>
      </c>
      <c r="N180">
        <v>1</v>
      </c>
      <c r="O180">
        <v>0</v>
      </c>
      <c r="P180">
        <v>2</v>
      </c>
      <c r="Q180">
        <f t="shared" si="32"/>
        <v>22</v>
      </c>
      <c r="R180" s="53">
        <f t="shared" si="33"/>
        <v>0</v>
      </c>
      <c r="S180" s="53">
        <f t="shared" si="34"/>
        <v>0.13636363636363635</v>
      </c>
      <c r="T180" s="53">
        <f t="shared" si="35"/>
        <v>0.13636363636363635</v>
      </c>
      <c r="U180" s="53">
        <f t="shared" si="36"/>
        <v>4.5454545454545456E-2</v>
      </c>
      <c r="V180" s="53">
        <f t="shared" si="37"/>
        <v>9.0909090909090912E-2</v>
      </c>
      <c r="W180" s="53">
        <f t="shared" si="38"/>
        <v>9.0909090909090912E-2</v>
      </c>
      <c r="X180" s="53">
        <f t="shared" si="39"/>
        <v>0.22727272727272727</v>
      </c>
      <c r="Y180" s="53">
        <f t="shared" si="40"/>
        <v>0</v>
      </c>
      <c r="Z180" s="53">
        <f t="shared" si="41"/>
        <v>4.5454545454545456E-2</v>
      </c>
      <c r="AA180" s="53">
        <f t="shared" si="42"/>
        <v>0</v>
      </c>
      <c r="AB180" s="53">
        <f t="shared" si="43"/>
        <v>9.0909090909090912E-2</v>
      </c>
      <c r="AC180" s="53">
        <f t="shared" si="44"/>
        <v>4.5454545454545456E-2</v>
      </c>
      <c r="AD180" s="53">
        <f t="shared" si="45"/>
        <v>0</v>
      </c>
      <c r="AE180" s="53">
        <f t="shared" si="46"/>
        <v>9.0909090909090912E-2</v>
      </c>
      <c r="AF180" s="53">
        <f t="shared" si="47"/>
        <v>1.0410751466969526E-3</v>
      </c>
      <c r="AG180" s="53">
        <f>town_establishments[[#This Row],[share of state establishments]]/($AF$250-$AF$249)</f>
        <v>1.0771641206423815E-3</v>
      </c>
      <c r="AH180" s="53">
        <f>town_establishments[[#This Row],[share of state establishments (no residual)]]/(INDEX(regional_establishments[share of state establishments],MATCH(town_establishments[[#This Row],[Regional Planning Commission]],regional_establishments[Regional Planning Commission],0)))</f>
        <v>1.2015292190060081E-2</v>
      </c>
    </row>
    <row r="181" spans="1:34" x14ac:dyDescent="0.3">
      <c r="A181" s="75" t="s">
        <v>259</v>
      </c>
      <c r="B181" t="str">
        <f>VLOOKUP(town_establishments[[#This Row],[Municipality]],town_population[[Municipality]:[Regional Planning Commission]],2,FALSE)</f>
        <v>Rutland Regional Planning Commission</v>
      </c>
      <c r="C181">
        <v>7</v>
      </c>
      <c r="D181">
        <v>16</v>
      </c>
      <c r="E181">
        <v>7</v>
      </c>
      <c r="F181">
        <v>2</v>
      </c>
      <c r="G181">
        <v>1</v>
      </c>
      <c r="H181">
        <v>1</v>
      </c>
      <c r="I181">
        <v>4</v>
      </c>
      <c r="J181">
        <v>0</v>
      </c>
      <c r="K181">
        <v>4</v>
      </c>
      <c r="L181">
        <v>0</v>
      </c>
      <c r="M181">
        <v>3</v>
      </c>
      <c r="N181">
        <v>1</v>
      </c>
      <c r="O181">
        <v>5</v>
      </c>
      <c r="P181">
        <v>7</v>
      </c>
      <c r="Q181">
        <f t="shared" si="32"/>
        <v>58</v>
      </c>
      <c r="R181" s="53">
        <f t="shared" si="33"/>
        <v>0.1206896551724138</v>
      </c>
      <c r="S181" s="53">
        <f t="shared" si="34"/>
        <v>0.27586206896551724</v>
      </c>
      <c r="T181" s="53">
        <f t="shared" si="35"/>
        <v>0.1206896551724138</v>
      </c>
      <c r="U181" s="53">
        <f t="shared" si="36"/>
        <v>3.4482758620689655E-2</v>
      </c>
      <c r="V181" s="53">
        <f t="shared" si="37"/>
        <v>1.7241379310344827E-2</v>
      </c>
      <c r="W181" s="53">
        <f t="shared" si="38"/>
        <v>1.7241379310344827E-2</v>
      </c>
      <c r="X181" s="53">
        <f t="shared" si="39"/>
        <v>6.8965517241379309E-2</v>
      </c>
      <c r="Y181" s="53">
        <f t="shared" si="40"/>
        <v>0</v>
      </c>
      <c r="Z181" s="53">
        <f t="shared" si="41"/>
        <v>6.8965517241379309E-2</v>
      </c>
      <c r="AA181" s="53">
        <f t="shared" si="42"/>
        <v>0</v>
      </c>
      <c r="AB181" s="53">
        <f t="shared" si="43"/>
        <v>5.1724137931034482E-2</v>
      </c>
      <c r="AC181" s="53">
        <f t="shared" si="44"/>
        <v>1.7241379310344827E-2</v>
      </c>
      <c r="AD181" s="53">
        <f t="shared" si="45"/>
        <v>8.6206896551724144E-2</v>
      </c>
      <c r="AE181" s="53">
        <f t="shared" si="46"/>
        <v>0.1206896551724138</v>
      </c>
      <c r="AF181" s="53">
        <f t="shared" si="47"/>
        <v>2.7446526594737839E-3</v>
      </c>
      <c r="AG181" s="53">
        <f>town_establishments[[#This Row],[share of state establishments]]/($AF$250-$AF$249)</f>
        <v>2.8397963180571877E-3</v>
      </c>
      <c r="AH181" s="53">
        <f>town_establishments[[#This Row],[share of state establishments (no residual)]]/(INDEX(regional_establishments[share of state establishments],MATCH(town_establishments[[#This Row],[Regional Planning Commission]],regional_establishments[Regional Planning Commission],0)))</f>
        <v>3.1676679410158393E-2</v>
      </c>
    </row>
    <row r="182" spans="1:34" x14ac:dyDescent="0.3">
      <c r="A182" s="76" t="s">
        <v>258</v>
      </c>
      <c r="B182" t="str">
        <f>VLOOKUP(town_establishments[[#This Row],[Municipality]],town_population[[Municipality]:[Regional Planning Commission]],2,FALSE)</f>
        <v>Rutland Regional Planning Commission</v>
      </c>
      <c r="C182">
        <v>1</v>
      </c>
      <c r="D182">
        <v>0</v>
      </c>
      <c r="E182">
        <v>0</v>
      </c>
      <c r="F182">
        <v>0</v>
      </c>
      <c r="G182">
        <v>0</v>
      </c>
      <c r="H182">
        <v>0</v>
      </c>
      <c r="I182">
        <v>0</v>
      </c>
      <c r="J182">
        <v>0</v>
      </c>
      <c r="K182">
        <v>1</v>
      </c>
      <c r="L182">
        <v>0</v>
      </c>
      <c r="M182">
        <v>0</v>
      </c>
      <c r="N182">
        <v>1</v>
      </c>
      <c r="O182">
        <v>0</v>
      </c>
      <c r="P182">
        <v>0</v>
      </c>
      <c r="Q182">
        <f t="shared" si="32"/>
        <v>3</v>
      </c>
      <c r="R182" s="53">
        <f t="shared" si="33"/>
        <v>0.33333333333333331</v>
      </c>
      <c r="S182" s="53">
        <f t="shared" si="34"/>
        <v>0</v>
      </c>
      <c r="T182" s="53">
        <f t="shared" si="35"/>
        <v>0</v>
      </c>
      <c r="U182" s="53">
        <f t="shared" si="36"/>
        <v>0</v>
      </c>
      <c r="V182" s="53">
        <f t="shared" si="37"/>
        <v>0</v>
      </c>
      <c r="W182" s="53">
        <f t="shared" si="38"/>
        <v>0</v>
      </c>
      <c r="X182" s="53">
        <f t="shared" si="39"/>
        <v>0</v>
      </c>
      <c r="Y182" s="53">
        <f t="shared" si="40"/>
        <v>0</v>
      </c>
      <c r="Z182" s="53">
        <f t="shared" si="41"/>
        <v>0.33333333333333331</v>
      </c>
      <c r="AA182" s="53">
        <f t="shared" si="42"/>
        <v>0</v>
      </c>
      <c r="AB182" s="53">
        <f t="shared" si="43"/>
        <v>0</v>
      </c>
      <c r="AC182" s="53">
        <f t="shared" si="44"/>
        <v>0.33333333333333331</v>
      </c>
      <c r="AD182" s="53">
        <f t="shared" si="45"/>
        <v>0</v>
      </c>
      <c r="AE182" s="53">
        <f t="shared" si="46"/>
        <v>0</v>
      </c>
      <c r="AF182" s="53">
        <f t="shared" si="47"/>
        <v>1.4196479273140261E-4</v>
      </c>
      <c r="AG182" s="53">
        <f>town_establishments[[#This Row],[share of state establishments]]/($AF$250-$AF$249)</f>
        <v>1.4688601645123384E-4</v>
      </c>
      <c r="AH182" s="53">
        <f>town_establishments[[#This Row],[share of state establishments (no residual)]]/(INDEX(regional_establishments[share of state establishments],MATCH(town_establishments[[#This Row],[Regional Planning Commission]],regional_establishments[Regional Planning Commission],0)))</f>
        <v>1.6384489350081926E-3</v>
      </c>
    </row>
    <row r="183" spans="1:34" x14ac:dyDescent="0.3">
      <c r="A183" s="75" t="s">
        <v>23</v>
      </c>
      <c r="B183" t="str">
        <f>VLOOKUP(town_establishments[[#This Row],[Municipality]],town_population[[Municipality]:[Regional Planning Commission]],2,FALSE)</f>
        <v>Southern Windsor County Regional Planning Commission</v>
      </c>
      <c r="C183">
        <v>1</v>
      </c>
      <c r="D183">
        <v>1</v>
      </c>
      <c r="E183">
        <v>0</v>
      </c>
      <c r="F183">
        <v>0</v>
      </c>
      <c r="G183">
        <v>0</v>
      </c>
      <c r="H183">
        <v>0</v>
      </c>
      <c r="I183">
        <v>2</v>
      </c>
      <c r="J183">
        <v>0</v>
      </c>
      <c r="K183">
        <v>3</v>
      </c>
      <c r="L183">
        <v>0</v>
      </c>
      <c r="M183">
        <v>0</v>
      </c>
      <c r="N183">
        <v>0</v>
      </c>
      <c r="O183">
        <v>2</v>
      </c>
      <c r="P183">
        <v>1</v>
      </c>
      <c r="Q183">
        <f t="shared" si="32"/>
        <v>10</v>
      </c>
      <c r="R183" s="53">
        <f t="shared" si="33"/>
        <v>0.1</v>
      </c>
      <c r="S183" s="53">
        <f t="shared" si="34"/>
        <v>0.1</v>
      </c>
      <c r="T183" s="53">
        <f t="shared" si="35"/>
        <v>0</v>
      </c>
      <c r="U183" s="53">
        <f t="shared" si="36"/>
        <v>0</v>
      </c>
      <c r="V183" s="53">
        <f t="shared" si="37"/>
        <v>0</v>
      </c>
      <c r="W183" s="53">
        <f t="shared" si="38"/>
        <v>0</v>
      </c>
      <c r="X183" s="53">
        <f t="shared" si="39"/>
        <v>0.2</v>
      </c>
      <c r="Y183" s="53">
        <f t="shared" si="40"/>
        <v>0</v>
      </c>
      <c r="Z183" s="53">
        <f t="shared" si="41"/>
        <v>0.3</v>
      </c>
      <c r="AA183" s="53">
        <f t="shared" si="42"/>
        <v>0</v>
      </c>
      <c r="AB183" s="53">
        <f t="shared" si="43"/>
        <v>0</v>
      </c>
      <c r="AC183" s="53">
        <f t="shared" si="44"/>
        <v>0</v>
      </c>
      <c r="AD183" s="53">
        <f t="shared" si="45"/>
        <v>0.2</v>
      </c>
      <c r="AE183" s="53">
        <f t="shared" si="46"/>
        <v>0.1</v>
      </c>
      <c r="AF183" s="53">
        <f t="shared" si="47"/>
        <v>4.7321597577134206E-4</v>
      </c>
      <c r="AG183" s="53">
        <f>town_establishments[[#This Row],[share of state establishments]]/($AF$250-$AF$249)</f>
        <v>4.8962005483744618E-4</v>
      </c>
      <c r="AH183" s="53">
        <f>town_establishments[[#This Row],[share of state establishments (no residual)]]/(INDEX(regional_establishments[share of state establishments],MATCH(town_establishments[[#This Row],[Regional Planning Commission]],regional_establishments[Regional Planning Commission],0)))</f>
        <v>1.492537313432836E-2</v>
      </c>
    </row>
    <row r="184" spans="1:34" x14ac:dyDescent="0.3">
      <c r="A184" s="76" t="s">
        <v>34</v>
      </c>
      <c r="B184" t="str">
        <f>VLOOKUP(town_establishments[[#This Row],[Municipality]],town_population[[Municipality]:[Regional Planning Commission]],2,FALSE)</f>
        <v>Southern Windsor County Regional Planning Commission</v>
      </c>
      <c r="C184">
        <v>0</v>
      </c>
      <c r="D184">
        <v>0</v>
      </c>
      <c r="E184">
        <v>0</v>
      </c>
      <c r="F184">
        <v>0</v>
      </c>
      <c r="G184">
        <v>0</v>
      </c>
      <c r="H184">
        <v>0</v>
      </c>
      <c r="I184">
        <v>1</v>
      </c>
      <c r="J184">
        <v>0</v>
      </c>
      <c r="K184">
        <v>0</v>
      </c>
      <c r="L184">
        <v>0</v>
      </c>
      <c r="M184">
        <v>0</v>
      </c>
      <c r="N184">
        <v>0</v>
      </c>
      <c r="O184">
        <v>0</v>
      </c>
      <c r="P184">
        <v>0</v>
      </c>
      <c r="Q184">
        <f t="shared" si="32"/>
        <v>1</v>
      </c>
      <c r="R184" s="53">
        <f t="shared" si="33"/>
        <v>0</v>
      </c>
      <c r="S184" s="53">
        <f t="shared" si="34"/>
        <v>0</v>
      </c>
      <c r="T184" s="53">
        <f t="shared" si="35"/>
        <v>0</v>
      </c>
      <c r="U184" s="53">
        <f t="shared" si="36"/>
        <v>0</v>
      </c>
      <c r="V184" s="53">
        <f t="shared" si="37"/>
        <v>0</v>
      </c>
      <c r="W184" s="53">
        <f t="shared" si="38"/>
        <v>0</v>
      </c>
      <c r="X184" s="53">
        <f t="shared" si="39"/>
        <v>1</v>
      </c>
      <c r="Y184" s="53">
        <f t="shared" si="40"/>
        <v>0</v>
      </c>
      <c r="Z184" s="53">
        <f t="shared" si="41"/>
        <v>0</v>
      </c>
      <c r="AA184" s="53">
        <f t="shared" si="42"/>
        <v>0</v>
      </c>
      <c r="AB184" s="53">
        <f t="shared" si="43"/>
        <v>0</v>
      </c>
      <c r="AC184" s="53">
        <f t="shared" si="44"/>
        <v>0</v>
      </c>
      <c r="AD184" s="53">
        <f t="shared" si="45"/>
        <v>0</v>
      </c>
      <c r="AE184" s="53">
        <f t="shared" si="46"/>
        <v>0</v>
      </c>
      <c r="AF184" s="53">
        <f t="shared" si="47"/>
        <v>4.7321597577134202E-5</v>
      </c>
      <c r="AG184" s="53">
        <f>town_establishments[[#This Row],[share of state establishments]]/($AF$250-$AF$249)</f>
        <v>4.8962005483744613E-5</v>
      </c>
      <c r="AH184" s="53">
        <f>town_establishments[[#This Row],[share of state establishments (no residual)]]/(INDEX(regional_establishments[share of state establishments],MATCH(town_establishments[[#This Row],[Regional Planning Commission]],regional_establishments[Regional Planning Commission],0)))</f>
        <v>1.4925373134328358E-3</v>
      </c>
    </row>
    <row r="185" spans="1:34" x14ac:dyDescent="0.3">
      <c r="A185" s="75" t="s">
        <v>69</v>
      </c>
      <c r="B185" t="str">
        <f>VLOOKUP(town_establishments[[#This Row],[Municipality]],town_population[[Municipality]:[Regional Planning Commission]],2,FALSE)</f>
        <v>Southern Windsor County Regional Planning Commission</v>
      </c>
      <c r="C185">
        <v>1</v>
      </c>
      <c r="D185">
        <v>2</v>
      </c>
      <c r="E185">
        <v>3</v>
      </c>
      <c r="F185">
        <v>0</v>
      </c>
      <c r="G185">
        <v>0</v>
      </c>
      <c r="H185">
        <v>3</v>
      </c>
      <c r="I185">
        <v>3</v>
      </c>
      <c r="J185">
        <v>0</v>
      </c>
      <c r="K185">
        <v>3</v>
      </c>
      <c r="L185">
        <v>0</v>
      </c>
      <c r="M185">
        <v>3</v>
      </c>
      <c r="N185">
        <v>1</v>
      </c>
      <c r="O185">
        <v>5</v>
      </c>
      <c r="P185">
        <v>3</v>
      </c>
      <c r="Q185">
        <f t="shared" si="32"/>
        <v>27</v>
      </c>
      <c r="R185" s="53">
        <f t="shared" si="33"/>
        <v>3.7037037037037035E-2</v>
      </c>
      <c r="S185" s="53">
        <f t="shared" si="34"/>
        <v>7.407407407407407E-2</v>
      </c>
      <c r="T185" s="53">
        <f t="shared" si="35"/>
        <v>0.1111111111111111</v>
      </c>
      <c r="U185" s="53">
        <f t="shared" si="36"/>
        <v>0</v>
      </c>
      <c r="V185" s="53">
        <f t="shared" si="37"/>
        <v>0</v>
      </c>
      <c r="W185" s="53">
        <f t="shared" si="38"/>
        <v>0.1111111111111111</v>
      </c>
      <c r="X185" s="53">
        <f t="shared" si="39"/>
        <v>0.1111111111111111</v>
      </c>
      <c r="Y185" s="53">
        <f t="shared" si="40"/>
        <v>0</v>
      </c>
      <c r="Z185" s="53">
        <f t="shared" si="41"/>
        <v>0.1111111111111111</v>
      </c>
      <c r="AA185" s="53">
        <f t="shared" si="42"/>
        <v>0</v>
      </c>
      <c r="AB185" s="53">
        <f t="shared" si="43"/>
        <v>0.1111111111111111</v>
      </c>
      <c r="AC185" s="53">
        <f t="shared" si="44"/>
        <v>3.7037037037037035E-2</v>
      </c>
      <c r="AD185" s="53">
        <f t="shared" si="45"/>
        <v>0.18518518518518517</v>
      </c>
      <c r="AE185" s="53">
        <f t="shared" si="46"/>
        <v>0.1111111111111111</v>
      </c>
      <c r="AF185" s="53">
        <f t="shared" si="47"/>
        <v>1.2776831345826234E-3</v>
      </c>
      <c r="AG185" s="53">
        <f>town_establishments[[#This Row],[share of state establishments]]/($AF$250-$AF$249)</f>
        <v>1.3219741480611045E-3</v>
      </c>
      <c r="AH185" s="53">
        <f>town_establishments[[#This Row],[share of state establishments (no residual)]]/(INDEX(regional_establishments[share of state establishments],MATCH(town_establishments[[#This Row],[Regional Planning Commission]],regional_establishments[Regional Planning Commission],0)))</f>
        <v>4.029850746268656E-2</v>
      </c>
    </row>
    <row r="186" spans="1:34" x14ac:dyDescent="0.3">
      <c r="A186" s="76" t="s">
        <v>73</v>
      </c>
      <c r="B186" t="str">
        <f>VLOOKUP(town_establishments[[#This Row],[Municipality]],town_population[[Municipality]:[Regional Planning Commission]],2,FALSE)</f>
        <v>Southern Windsor County Regional Planning Commission</v>
      </c>
      <c r="C186">
        <v>3</v>
      </c>
      <c r="D186">
        <v>16</v>
      </c>
      <c r="E186">
        <v>5</v>
      </c>
      <c r="F186">
        <v>2</v>
      </c>
      <c r="G186">
        <v>7</v>
      </c>
      <c r="H186">
        <v>3</v>
      </c>
      <c r="I186">
        <v>16</v>
      </c>
      <c r="J186">
        <v>1</v>
      </c>
      <c r="K186">
        <v>10</v>
      </c>
      <c r="L186">
        <v>4</v>
      </c>
      <c r="M186">
        <v>4</v>
      </c>
      <c r="N186">
        <v>0</v>
      </c>
      <c r="O186">
        <v>10</v>
      </c>
      <c r="P186">
        <v>11</v>
      </c>
      <c r="Q186">
        <f t="shared" si="32"/>
        <v>92</v>
      </c>
      <c r="R186" s="53">
        <f t="shared" si="33"/>
        <v>3.2608695652173912E-2</v>
      </c>
      <c r="S186" s="53">
        <f t="shared" si="34"/>
        <v>0.17391304347826086</v>
      </c>
      <c r="T186" s="53">
        <f t="shared" si="35"/>
        <v>5.434782608695652E-2</v>
      </c>
      <c r="U186" s="53">
        <f t="shared" si="36"/>
        <v>2.1739130434782608E-2</v>
      </c>
      <c r="V186" s="53">
        <f t="shared" si="37"/>
        <v>7.6086956521739135E-2</v>
      </c>
      <c r="W186" s="53">
        <f t="shared" si="38"/>
        <v>3.2608695652173912E-2</v>
      </c>
      <c r="X186" s="53">
        <f t="shared" si="39"/>
        <v>0.17391304347826086</v>
      </c>
      <c r="Y186" s="53">
        <f t="shared" si="40"/>
        <v>1.0869565217391304E-2</v>
      </c>
      <c r="Z186" s="53">
        <f t="shared" si="41"/>
        <v>0.10869565217391304</v>
      </c>
      <c r="AA186" s="53">
        <f t="shared" si="42"/>
        <v>4.3478260869565216E-2</v>
      </c>
      <c r="AB186" s="53">
        <f t="shared" si="43"/>
        <v>4.3478260869565216E-2</v>
      </c>
      <c r="AC186" s="53">
        <f t="shared" si="44"/>
        <v>0</v>
      </c>
      <c r="AD186" s="53">
        <f t="shared" si="45"/>
        <v>0.10869565217391304</v>
      </c>
      <c r="AE186" s="53">
        <f t="shared" si="46"/>
        <v>0.11956521739130435</v>
      </c>
      <c r="AF186" s="53">
        <f t="shared" si="47"/>
        <v>4.353586977096347E-3</v>
      </c>
      <c r="AG186" s="53">
        <f>town_establishments[[#This Row],[share of state establishments]]/($AF$250-$AF$249)</f>
        <v>4.5045045045045045E-3</v>
      </c>
      <c r="AH186" s="53">
        <f>town_establishments[[#This Row],[share of state establishments (no residual)]]/(INDEX(regional_establishments[share of state establishments],MATCH(town_establishments[[#This Row],[Regional Planning Commission]],regional_establishments[Regional Planning Commission],0)))</f>
        <v>0.1373134328358209</v>
      </c>
    </row>
    <row r="187" spans="1:34" x14ac:dyDescent="0.3">
      <c r="A187" s="75" t="s">
        <v>144</v>
      </c>
      <c r="B187" t="str">
        <f>VLOOKUP(town_establishments[[#This Row],[Municipality]],town_population[[Municipality]:[Regional Planning Commission]],2,FALSE)</f>
        <v>Southern Windsor County Regional Planning Commission</v>
      </c>
      <c r="C187">
        <v>1</v>
      </c>
      <c r="D187">
        <v>21</v>
      </c>
      <c r="E187">
        <v>2</v>
      </c>
      <c r="F187">
        <v>3</v>
      </c>
      <c r="G187">
        <v>5</v>
      </c>
      <c r="H187">
        <v>14</v>
      </c>
      <c r="I187">
        <v>15</v>
      </c>
      <c r="J187">
        <v>0</v>
      </c>
      <c r="K187">
        <v>6</v>
      </c>
      <c r="L187">
        <v>2</v>
      </c>
      <c r="M187">
        <v>7</v>
      </c>
      <c r="N187">
        <v>1</v>
      </c>
      <c r="O187">
        <v>33</v>
      </c>
      <c r="P187">
        <v>7</v>
      </c>
      <c r="Q187">
        <f t="shared" si="32"/>
        <v>117</v>
      </c>
      <c r="R187" s="53">
        <f t="shared" si="33"/>
        <v>8.5470085470085479E-3</v>
      </c>
      <c r="S187" s="53">
        <f t="shared" si="34"/>
        <v>0.17948717948717949</v>
      </c>
      <c r="T187" s="53">
        <f t="shared" si="35"/>
        <v>1.7094017094017096E-2</v>
      </c>
      <c r="U187" s="53">
        <f t="shared" si="36"/>
        <v>2.564102564102564E-2</v>
      </c>
      <c r="V187" s="53">
        <f t="shared" si="37"/>
        <v>4.2735042735042736E-2</v>
      </c>
      <c r="W187" s="53">
        <f t="shared" si="38"/>
        <v>0.11965811965811966</v>
      </c>
      <c r="X187" s="53">
        <f t="shared" si="39"/>
        <v>0.12820512820512819</v>
      </c>
      <c r="Y187" s="53">
        <f t="shared" si="40"/>
        <v>0</v>
      </c>
      <c r="Z187" s="53">
        <f t="shared" si="41"/>
        <v>5.128205128205128E-2</v>
      </c>
      <c r="AA187" s="53">
        <f t="shared" si="42"/>
        <v>1.7094017094017096E-2</v>
      </c>
      <c r="AB187" s="53">
        <f t="shared" si="43"/>
        <v>5.9829059829059832E-2</v>
      </c>
      <c r="AC187" s="53">
        <f t="shared" si="44"/>
        <v>8.5470085470085479E-3</v>
      </c>
      <c r="AD187" s="53">
        <f t="shared" si="45"/>
        <v>0.28205128205128205</v>
      </c>
      <c r="AE187" s="53">
        <f t="shared" si="46"/>
        <v>5.9829059829059832E-2</v>
      </c>
      <c r="AF187" s="53">
        <f t="shared" si="47"/>
        <v>5.5366269165247018E-3</v>
      </c>
      <c r="AG187" s="53">
        <f>town_establishments[[#This Row],[share of state establishments]]/($AF$250-$AF$249)</f>
        <v>5.7285546415981204E-3</v>
      </c>
      <c r="AH187" s="53">
        <f>town_establishments[[#This Row],[share of state establishments (no residual)]]/(INDEX(regional_establishments[share of state establishments],MATCH(town_establishments[[#This Row],[Regional Planning Commission]],regional_establishments[Regional Planning Commission],0)))</f>
        <v>0.17462686567164179</v>
      </c>
    </row>
    <row r="188" spans="1:34" x14ac:dyDescent="0.3">
      <c r="A188" s="76" t="s">
        <v>190</v>
      </c>
      <c r="B188" t="str">
        <f>VLOOKUP(town_establishments[[#This Row],[Municipality]],town_population[[Municipality]:[Regional Planning Commission]],2,FALSE)</f>
        <v>Southern Windsor County Regional Planning Commission</v>
      </c>
      <c r="C188">
        <v>0</v>
      </c>
      <c r="D188">
        <v>0</v>
      </c>
      <c r="E188">
        <v>3</v>
      </c>
      <c r="F188">
        <v>0</v>
      </c>
      <c r="G188">
        <v>1</v>
      </c>
      <c r="H188">
        <v>0</v>
      </c>
      <c r="I188">
        <v>4</v>
      </c>
      <c r="J188">
        <v>0</v>
      </c>
      <c r="K188">
        <v>3</v>
      </c>
      <c r="L188">
        <v>0</v>
      </c>
      <c r="M188">
        <v>0</v>
      </c>
      <c r="N188">
        <v>1</v>
      </c>
      <c r="O188">
        <v>2</v>
      </c>
      <c r="P188">
        <v>1</v>
      </c>
      <c r="Q188">
        <f t="shared" si="32"/>
        <v>15</v>
      </c>
      <c r="R188" s="53">
        <f t="shared" si="33"/>
        <v>0</v>
      </c>
      <c r="S188" s="53">
        <f t="shared" si="34"/>
        <v>0</v>
      </c>
      <c r="T188" s="53">
        <f t="shared" si="35"/>
        <v>0.2</v>
      </c>
      <c r="U188" s="53">
        <f t="shared" si="36"/>
        <v>0</v>
      </c>
      <c r="V188" s="53">
        <f t="shared" si="37"/>
        <v>6.6666666666666666E-2</v>
      </c>
      <c r="W188" s="53">
        <f t="shared" si="38"/>
        <v>0</v>
      </c>
      <c r="X188" s="53">
        <f t="shared" si="39"/>
        <v>0.26666666666666666</v>
      </c>
      <c r="Y188" s="53">
        <f t="shared" si="40"/>
        <v>0</v>
      </c>
      <c r="Z188" s="53">
        <f t="shared" si="41"/>
        <v>0.2</v>
      </c>
      <c r="AA188" s="53">
        <f t="shared" si="42"/>
        <v>0</v>
      </c>
      <c r="AB188" s="53">
        <f t="shared" si="43"/>
        <v>0</v>
      </c>
      <c r="AC188" s="53">
        <f t="shared" si="44"/>
        <v>6.6666666666666666E-2</v>
      </c>
      <c r="AD188" s="53">
        <f t="shared" si="45"/>
        <v>0.13333333333333333</v>
      </c>
      <c r="AE188" s="53">
        <f t="shared" si="46"/>
        <v>6.6666666666666666E-2</v>
      </c>
      <c r="AF188" s="53">
        <f t="shared" si="47"/>
        <v>7.0982396365701307E-4</v>
      </c>
      <c r="AG188" s="53">
        <f>town_establishments[[#This Row],[share of state establishments]]/($AF$250-$AF$249)</f>
        <v>7.3443008225616922E-4</v>
      </c>
      <c r="AH188" s="53">
        <f>town_establishments[[#This Row],[share of state establishments (no residual)]]/(INDEX(regional_establishments[share of state establishments],MATCH(town_establishments[[#This Row],[Regional Planning Commission]],regional_establishments[Regional Planning Commission],0)))</f>
        <v>2.2388059701492536E-2</v>
      </c>
    </row>
    <row r="189" spans="1:34" x14ac:dyDescent="0.3">
      <c r="A189" s="75" t="s">
        <v>216</v>
      </c>
      <c r="B189" t="str">
        <f>VLOOKUP(town_establishments[[#This Row],[Municipality]],town_population[[Municipality]:[Regional Planning Commission]],2,FALSE)</f>
        <v>Southern Windsor County Regional Planning Commission</v>
      </c>
      <c r="C189">
        <v>10</v>
      </c>
      <c r="D189">
        <v>35</v>
      </c>
      <c r="E189">
        <v>6</v>
      </c>
      <c r="F189">
        <v>9</v>
      </c>
      <c r="G189">
        <v>11</v>
      </c>
      <c r="H189">
        <v>8</v>
      </c>
      <c r="I189">
        <v>41</v>
      </c>
      <c r="J189">
        <v>0</v>
      </c>
      <c r="K189">
        <v>15</v>
      </c>
      <c r="L189">
        <v>7</v>
      </c>
      <c r="M189">
        <v>35</v>
      </c>
      <c r="N189">
        <v>6</v>
      </c>
      <c r="O189">
        <v>18</v>
      </c>
      <c r="P189">
        <v>22</v>
      </c>
      <c r="Q189">
        <f t="shared" si="32"/>
        <v>223</v>
      </c>
      <c r="R189" s="53">
        <f t="shared" si="33"/>
        <v>4.4843049327354258E-2</v>
      </c>
      <c r="S189" s="53">
        <f t="shared" si="34"/>
        <v>0.15695067264573992</v>
      </c>
      <c r="T189" s="53">
        <f t="shared" si="35"/>
        <v>2.6905829596412557E-2</v>
      </c>
      <c r="U189" s="53">
        <f t="shared" si="36"/>
        <v>4.0358744394618833E-2</v>
      </c>
      <c r="V189" s="53">
        <f t="shared" si="37"/>
        <v>4.9327354260089683E-2</v>
      </c>
      <c r="W189" s="53">
        <f t="shared" si="38"/>
        <v>3.5874439461883408E-2</v>
      </c>
      <c r="X189" s="53">
        <f t="shared" si="39"/>
        <v>0.18385650224215247</v>
      </c>
      <c r="Y189" s="53">
        <f t="shared" si="40"/>
        <v>0</v>
      </c>
      <c r="Z189" s="53">
        <f t="shared" si="41"/>
        <v>6.726457399103139E-2</v>
      </c>
      <c r="AA189" s="53">
        <f t="shared" si="42"/>
        <v>3.1390134529147982E-2</v>
      </c>
      <c r="AB189" s="53">
        <f t="shared" si="43"/>
        <v>0.15695067264573992</v>
      </c>
      <c r="AC189" s="53">
        <f t="shared" si="44"/>
        <v>2.6905829596412557E-2</v>
      </c>
      <c r="AD189" s="53">
        <f t="shared" si="45"/>
        <v>8.0717488789237665E-2</v>
      </c>
      <c r="AE189" s="53">
        <f t="shared" si="46"/>
        <v>9.8654708520179366E-2</v>
      </c>
      <c r="AF189" s="53">
        <f t="shared" si="47"/>
        <v>1.0552716259700928E-2</v>
      </c>
      <c r="AG189" s="53">
        <f>town_establishments[[#This Row],[share of state establishments]]/($AF$250-$AF$249)</f>
        <v>1.0918527222875049E-2</v>
      </c>
      <c r="AH189" s="53">
        <f>town_establishments[[#This Row],[share of state establishments (no residual)]]/(INDEX(regional_establishments[share of state establishments],MATCH(town_establishments[[#This Row],[Regional Planning Commission]],regional_establishments[Regional Planning Commission],0)))</f>
        <v>0.33283582089552238</v>
      </c>
    </row>
    <row r="190" spans="1:34" x14ac:dyDescent="0.3">
      <c r="A190" s="76" t="s">
        <v>255</v>
      </c>
      <c r="B190" t="str">
        <f>VLOOKUP(town_establishments[[#This Row],[Municipality]],town_population[[Municipality]:[Regional Planning Commission]],2,FALSE)</f>
        <v>Southern Windsor County Regional Planning Commission</v>
      </c>
      <c r="C190">
        <v>3</v>
      </c>
      <c r="D190">
        <v>5</v>
      </c>
      <c r="E190">
        <v>2</v>
      </c>
      <c r="F190">
        <v>1</v>
      </c>
      <c r="G190">
        <v>2</v>
      </c>
      <c r="H190">
        <v>2</v>
      </c>
      <c r="I190">
        <v>12</v>
      </c>
      <c r="J190">
        <v>0</v>
      </c>
      <c r="K190">
        <v>7</v>
      </c>
      <c r="L190">
        <v>2</v>
      </c>
      <c r="M190">
        <v>2</v>
      </c>
      <c r="N190">
        <v>0</v>
      </c>
      <c r="O190">
        <v>7</v>
      </c>
      <c r="P190">
        <v>6</v>
      </c>
      <c r="Q190">
        <f t="shared" si="32"/>
        <v>51</v>
      </c>
      <c r="R190" s="53">
        <f t="shared" si="33"/>
        <v>5.8823529411764705E-2</v>
      </c>
      <c r="S190" s="53">
        <f t="shared" si="34"/>
        <v>9.8039215686274508E-2</v>
      </c>
      <c r="T190" s="53">
        <f t="shared" si="35"/>
        <v>3.9215686274509803E-2</v>
      </c>
      <c r="U190" s="53">
        <f t="shared" si="36"/>
        <v>1.9607843137254902E-2</v>
      </c>
      <c r="V190" s="53">
        <f t="shared" si="37"/>
        <v>3.9215686274509803E-2</v>
      </c>
      <c r="W190" s="53">
        <f t="shared" si="38"/>
        <v>3.9215686274509803E-2</v>
      </c>
      <c r="X190" s="53">
        <f t="shared" si="39"/>
        <v>0.23529411764705882</v>
      </c>
      <c r="Y190" s="53">
        <f t="shared" si="40"/>
        <v>0</v>
      </c>
      <c r="Z190" s="53">
        <f t="shared" si="41"/>
        <v>0.13725490196078433</v>
      </c>
      <c r="AA190" s="53">
        <f t="shared" si="42"/>
        <v>3.9215686274509803E-2</v>
      </c>
      <c r="AB190" s="53">
        <f t="shared" si="43"/>
        <v>3.9215686274509803E-2</v>
      </c>
      <c r="AC190" s="53">
        <f t="shared" si="44"/>
        <v>0</v>
      </c>
      <c r="AD190" s="53">
        <f t="shared" si="45"/>
        <v>0.13725490196078433</v>
      </c>
      <c r="AE190" s="53">
        <f t="shared" si="46"/>
        <v>0.11764705882352941</v>
      </c>
      <c r="AF190" s="53">
        <f t="shared" si="47"/>
        <v>2.4134014764338445E-3</v>
      </c>
      <c r="AG190" s="53">
        <f>town_establishments[[#This Row],[share of state establishments]]/($AF$250-$AF$249)</f>
        <v>2.4970622796709756E-3</v>
      </c>
      <c r="AH190" s="53">
        <f>town_establishments[[#This Row],[share of state establishments (no residual)]]/(INDEX(regional_establishments[share of state establishments],MATCH(town_establishments[[#This Row],[Regional Planning Commission]],regional_establishments[Regional Planning Commission],0)))</f>
        <v>7.6119402985074636E-2</v>
      </c>
    </row>
    <row r="191" spans="1:34" x14ac:dyDescent="0.3">
      <c r="A191" s="75" t="s">
        <v>260</v>
      </c>
      <c r="B191" t="str">
        <f>VLOOKUP(town_establishments[[#This Row],[Municipality]],town_population[[Municipality]:[Regional Planning Commission]],2,FALSE)</f>
        <v>Southern Windsor County Regional Planning Commission</v>
      </c>
      <c r="C191">
        <v>7</v>
      </c>
      <c r="D191">
        <v>0</v>
      </c>
      <c r="E191">
        <v>1</v>
      </c>
      <c r="F191">
        <v>2</v>
      </c>
      <c r="G191">
        <v>1</v>
      </c>
      <c r="H191">
        <v>1</v>
      </c>
      <c r="I191">
        <v>9</v>
      </c>
      <c r="J191">
        <v>0</v>
      </c>
      <c r="K191">
        <v>5</v>
      </c>
      <c r="L191">
        <v>0</v>
      </c>
      <c r="M191">
        <v>0</v>
      </c>
      <c r="N191">
        <v>0</v>
      </c>
      <c r="O191">
        <v>2</v>
      </c>
      <c r="P191">
        <v>1</v>
      </c>
      <c r="Q191">
        <f t="shared" si="32"/>
        <v>29</v>
      </c>
      <c r="R191" s="53">
        <f t="shared" si="33"/>
        <v>0.2413793103448276</v>
      </c>
      <c r="S191" s="53">
        <f t="shared" si="34"/>
        <v>0</v>
      </c>
      <c r="T191" s="53">
        <f t="shared" si="35"/>
        <v>3.4482758620689655E-2</v>
      </c>
      <c r="U191" s="53">
        <f t="shared" si="36"/>
        <v>6.8965517241379309E-2</v>
      </c>
      <c r="V191" s="53">
        <f t="shared" si="37"/>
        <v>3.4482758620689655E-2</v>
      </c>
      <c r="W191" s="53">
        <f t="shared" si="38"/>
        <v>3.4482758620689655E-2</v>
      </c>
      <c r="X191" s="53">
        <f t="shared" si="39"/>
        <v>0.31034482758620691</v>
      </c>
      <c r="Y191" s="53">
        <f t="shared" si="40"/>
        <v>0</v>
      </c>
      <c r="Z191" s="53">
        <f t="shared" si="41"/>
        <v>0.17241379310344829</v>
      </c>
      <c r="AA191" s="53">
        <f t="shared" si="42"/>
        <v>0</v>
      </c>
      <c r="AB191" s="53">
        <f t="shared" si="43"/>
        <v>0</v>
      </c>
      <c r="AC191" s="53">
        <f t="shared" si="44"/>
        <v>0</v>
      </c>
      <c r="AD191" s="53">
        <f t="shared" si="45"/>
        <v>6.8965517241379309E-2</v>
      </c>
      <c r="AE191" s="53">
        <f t="shared" si="46"/>
        <v>3.4482758620689655E-2</v>
      </c>
      <c r="AF191" s="53">
        <f t="shared" si="47"/>
        <v>1.372326329736892E-3</v>
      </c>
      <c r="AG191" s="53">
        <f>town_establishments[[#This Row],[share of state establishments]]/($AF$250-$AF$249)</f>
        <v>1.4198981590285938E-3</v>
      </c>
      <c r="AH191" s="53">
        <f>town_establishments[[#This Row],[share of state establishments (no residual)]]/(INDEX(regional_establishments[share of state establishments],MATCH(town_establishments[[#This Row],[Regional Planning Commission]],regional_establishments[Regional Planning Commission],0)))</f>
        <v>4.3283582089552242E-2</v>
      </c>
    </row>
    <row r="192" spans="1:34" x14ac:dyDescent="0.3">
      <c r="A192" s="76" t="s">
        <v>274</v>
      </c>
      <c r="B192" t="str">
        <f>VLOOKUP(town_establishments[[#This Row],[Municipality]],town_population[[Municipality]:[Regional Planning Commission]],2,FALSE)</f>
        <v>Southern Windsor County Regional Planning Commission</v>
      </c>
      <c r="C192">
        <v>9</v>
      </c>
      <c r="D192">
        <v>15</v>
      </c>
      <c r="E192">
        <v>5</v>
      </c>
      <c r="F192">
        <v>1</v>
      </c>
      <c r="G192">
        <v>7</v>
      </c>
      <c r="H192">
        <v>4</v>
      </c>
      <c r="I192">
        <v>15</v>
      </c>
      <c r="J192">
        <v>1</v>
      </c>
      <c r="K192">
        <v>6</v>
      </c>
      <c r="L192">
        <v>5</v>
      </c>
      <c r="M192">
        <v>17</v>
      </c>
      <c r="N192">
        <v>3</v>
      </c>
      <c r="O192">
        <v>7</v>
      </c>
      <c r="P192">
        <v>10</v>
      </c>
      <c r="Q192">
        <f t="shared" si="32"/>
        <v>105</v>
      </c>
      <c r="R192" s="53">
        <f t="shared" si="33"/>
        <v>8.5714285714285715E-2</v>
      </c>
      <c r="S192" s="53">
        <f t="shared" si="34"/>
        <v>0.14285714285714285</v>
      </c>
      <c r="T192" s="53">
        <f t="shared" si="35"/>
        <v>4.7619047619047616E-2</v>
      </c>
      <c r="U192" s="53">
        <f t="shared" si="36"/>
        <v>9.5238095238095247E-3</v>
      </c>
      <c r="V192" s="53">
        <f t="shared" si="37"/>
        <v>6.6666666666666666E-2</v>
      </c>
      <c r="W192" s="53">
        <f t="shared" si="38"/>
        <v>3.8095238095238099E-2</v>
      </c>
      <c r="X192" s="53">
        <f t="shared" si="39"/>
        <v>0.14285714285714285</v>
      </c>
      <c r="Y192" s="53">
        <f t="shared" si="40"/>
        <v>9.5238095238095247E-3</v>
      </c>
      <c r="Z192" s="53">
        <f t="shared" si="41"/>
        <v>5.7142857142857141E-2</v>
      </c>
      <c r="AA192" s="53">
        <f t="shared" si="42"/>
        <v>4.7619047619047616E-2</v>
      </c>
      <c r="AB192" s="53">
        <f t="shared" si="43"/>
        <v>0.16190476190476191</v>
      </c>
      <c r="AC192" s="53">
        <f t="shared" si="44"/>
        <v>2.8571428571428571E-2</v>
      </c>
      <c r="AD192" s="53">
        <f t="shared" si="45"/>
        <v>6.6666666666666666E-2</v>
      </c>
      <c r="AE192" s="53">
        <f t="shared" si="46"/>
        <v>9.5238095238095233E-2</v>
      </c>
      <c r="AF192" s="53">
        <f t="shared" si="47"/>
        <v>4.9687677455990918E-3</v>
      </c>
      <c r="AG192" s="53">
        <f>town_establishments[[#This Row],[share of state establishments]]/($AF$250-$AF$249)</f>
        <v>5.1410105757931854E-3</v>
      </c>
      <c r="AH192" s="53">
        <f>town_establishments[[#This Row],[share of state establishments (no residual)]]/(INDEX(regional_establishments[share of state establishments],MATCH(town_establishments[[#This Row],[Regional Planning Commission]],regional_establishments[Regional Planning Commission],0)))</f>
        <v>0.1567164179104478</v>
      </c>
    </row>
    <row r="193" spans="1:34" x14ac:dyDescent="0.3">
      <c r="A193" s="75" t="s">
        <v>36</v>
      </c>
      <c r="B193" t="str">
        <f>VLOOKUP(town_establishments[[#This Row],[Municipality]],town_population[[Municipality]:[Regional Planning Commission]],2,FALSE)</f>
        <v>Two Rivers-Ottauquechee Regional Commission</v>
      </c>
      <c r="C193">
        <v>2</v>
      </c>
      <c r="D193">
        <v>1</v>
      </c>
      <c r="E193">
        <v>1</v>
      </c>
      <c r="F193">
        <v>0</v>
      </c>
      <c r="G193">
        <v>0</v>
      </c>
      <c r="H193">
        <v>2</v>
      </c>
      <c r="I193">
        <v>4</v>
      </c>
      <c r="J193">
        <v>0</v>
      </c>
      <c r="K193">
        <v>3</v>
      </c>
      <c r="L193">
        <v>1</v>
      </c>
      <c r="M193">
        <v>0</v>
      </c>
      <c r="N193">
        <v>1</v>
      </c>
      <c r="O193">
        <v>3</v>
      </c>
      <c r="P193">
        <v>4</v>
      </c>
      <c r="Q193">
        <f t="shared" si="32"/>
        <v>22</v>
      </c>
      <c r="R193" s="53">
        <f t="shared" si="33"/>
        <v>9.0909090909090912E-2</v>
      </c>
      <c r="S193" s="53">
        <f t="shared" si="34"/>
        <v>4.5454545454545456E-2</v>
      </c>
      <c r="T193" s="53">
        <f t="shared" si="35"/>
        <v>4.5454545454545456E-2</v>
      </c>
      <c r="U193" s="53">
        <f t="shared" si="36"/>
        <v>0</v>
      </c>
      <c r="V193" s="53">
        <f t="shared" si="37"/>
        <v>0</v>
      </c>
      <c r="W193" s="53">
        <f t="shared" si="38"/>
        <v>9.0909090909090912E-2</v>
      </c>
      <c r="X193" s="53">
        <f t="shared" si="39"/>
        <v>0.18181818181818182</v>
      </c>
      <c r="Y193" s="53">
        <f t="shared" si="40"/>
        <v>0</v>
      </c>
      <c r="Z193" s="53">
        <f t="shared" si="41"/>
        <v>0.13636363636363635</v>
      </c>
      <c r="AA193" s="53">
        <f t="shared" si="42"/>
        <v>4.5454545454545456E-2</v>
      </c>
      <c r="AB193" s="53">
        <f t="shared" si="43"/>
        <v>0</v>
      </c>
      <c r="AC193" s="53">
        <f t="shared" si="44"/>
        <v>4.5454545454545456E-2</v>
      </c>
      <c r="AD193" s="53">
        <f t="shared" si="45"/>
        <v>0.13636363636363635</v>
      </c>
      <c r="AE193" s="53">
        <f t="shared" si="46"/>
        <v>0.18181818181818182</v>
      </c>
      <c r="AF193" s="53">
        <f t="shared" si="47"/>
        <v>1.0410751466969526E-3</v>
      </c>
      <c r="AG193" s="53">
        <f>town_establishments[[#This Row],[share of state establishments]]/($AF$250-$AF$249)</f>
        <v>1.0771641206423815E-3</v>
      </c>
      <c r="AH193" s="53">
        <f>town_establishments[[#This Row],[share of state establishments (no residual)]]/(INDEX(regional_establishments[share of state establishments],MATCH(town_establishments[[#This Row],[Regional Planning Commission]],regional_establishments[Regional Planning Commission],0)))</f>
        <v>1.2338754907459339E-2</v>
      </c>
    </row>
    <row r="194" spans="1:34" x14ac:dyDescent="0.3">
      <c r="A194" s="76" t="s">
        <v>46</v>
      </c>
      <c r="B194" t="str">
        <f>VLOOKUP(town_establishments[[#This Row],[Municipality]],town_population[[Municipality]:[Regional Planning Commission]],2,FALSE)</f>
        <v>Two Rivers-Ottauquechee Regional Commission</v>
      </c>
      <c r="C194">
        <v>2</v>
      </c>
      <c r="D194">
        <v>13</v>
      </c>
      <c r="E194">
        <v>2</v>
      </c>
      <c r="F194">
        <v>3</v>
      </c>
      <c r="G194">
        <v>6</v>
      </c>
      <c r="H194">
        <v>0</v>
      </c>
      <c r="I194">
        <v>10</v>
      </c>
      <c r="J194">
        <v>1</v>
      </c>
      <c r="K194">
        <v>2</v>
      </c>
      <c r="L194">
        <v>0</v>
      </c>
      <c r="M194">
        <v>4</v>
      </c>
      <c r="N194">
        <v>1</v>
      </c>
      <c r="O194">
        <v>6</v>
      </c>
      <c r="P194">
        <v>4</v>
      </c>
      <c r="Q194">
        <f t="shared" si="32"/>
        <v>54</v>
      </c>
      <c r="R194" s="53">
        <f t="shared" si="33"/>
        <v>3.7037037037037035E-2</v>
      </c>
      <c r="S194" s="53">
        <f t="shared" si="34"/>
        <v>0.24074074074074073</v>
      </c>
      <c r="T194" s="53">
        <f t="shared" si="35"/>
        <v>3.7037037037037035E-2</v>
      </c>
      <c r="U194" s="53">
        <f t="shared" si="36"/>
        <v>5.5555555555555552E-2</v>
      </c>
      <c r="V194" s="53">
        <f t="shared" si="37"/>
        <v>0.1111111111111111</v>
      </c>
      <c r="W194" s="53">
        <f t="shared" si="38"/>
        <v>0</v>
      </c>
      <c r="X194" s="53">
        <f t="shared" si="39"/>
        <v>0.18518518518518517</v>
      </c>
      <c r="Y194" s="53">
        <f t="shared" si="40"/>
        <v>1.8518518518518517E-2</v>
      </c>
      <c r="Z194" s="53">
        <f t="shared" si="41"/>
        <v>3.7037037037037035E-2</v>
      </c>
      <c r="AA194" s="53">
        <f t="shared" si="42"/>
        <v>0</v>
      </c>
      <c r="AB194" s="53">
        <f t="shared" si="43"/>
        <v>7.407407407407407E-2</v>
      </c>
      <c r="AC194" s="53">
        <f t="shared" si="44"/>
        <v>1.8518518518518517E-2</v>
      </c>
      <c r="AD194" s="53">
        <f t="shared" si="45"/>
        <v>0.1111111111111111</v>
      </c>
      <c r="AE194" s="53">
        <f t="shared" si="46"/>
        <v>7.407407407407407E-2</v>
      </c>
      <c r="AF194" s="53">
        <f t="shared" si="47"/>
        <v>2.5553662691652468E-3</v>
      </c>
      <c r="AG194" s="53">
        <f>town_establishments[[#This Row],[share of state establishments]]/($AF$250-$AF$249)</f>
        <v>2.6439482961222089E-3</v>
      </c>
      <c r="AH194" s="53">
        <f>town_establishments[[#This Row],[share of state establishments (no residual)]]/(INDEX(regional_establishments[share of state establishments],MATCH(town_establishments[[#This Row],[Regional Planning Commission]],regional_establishments[Regional Planning Commission],0)))</f>
        <v>3.0286034772854738E-2</v>
      </c>
    </row>
    <row r="195" spans="1:34" x14ac:dyDescent="0.3">
      <c r="A195" s="75" t="s">
        <v>49</v>
      </c>
      <c r="B195" t="str">
        <f>VLOOKUP(town_establishments[[#This Row],[Municipality]],town_population[[Municipality]:[Regional Planning Commission]],2,FALSE)</f>
        <v>Two Rivers-Ottauquechee Regional Commission</v>
      </c>
      <c r="C195">
        <v>2</v>
      </c>
      <c r="D195">
        <v>15</v>
      </c>
      <c r="E195">
        <v>2</v>
      </c>
      <c r="F195">
        <v>1</v>
      </c>
      <c r="G195">
        <v>7</v>
      </c>
      <c r="H195">
        <v>2</v>
      </c>
      <c r="I195">
        <v>10</v>
      </c>
      <c r="J195">
        <v>1</v>
      </c>
      <c r="K195">
        <v>4</v>
      </c>
      <c r="L195">
        <v>1</v>
      </c>
      <c r="M195">
        <v>23</v>
      </c>
      <c r="N195">
        <v>2</v>
      </c>
      <c r="O195">
        <v>9</v>
      </c>
      <c r="P195">
        <v>7</v>
      </c>
      <c r="Q195">
        <f t="shared" ref="Q195:Q250" si="48">SUM(C195:P195)</f>
        <v>86</v>
      </c>
      <c r="R195" s="53">
        <f t="shared" ref="R195:R250" si="49">IF($Q195&lt;&gt;0,C195/$Q195,0)</f>
        <v>2.3255813953488372E-2</v>
      </c>
      <c r="S195" s="53">
        <f t="shared" ref="S195:S250" si="50">IF($Q195&lt;&gt;0,D195/$Q195,0)</f>
        <v>0.1744186046511628</v>
      </c>
      <c r="T195" s="53">
        <f t="shared" ref="T195:T250" si="51">IF($Q195&lt;&gt;0,E195/$Q195,0)</f>
        <v>2.3255813953488372E-2</v>
      </c>
      <c r="U195" s="53">
        <f t="shared" ref="U195:U250" si="52">IF($Q195&lt;&gt;0,F195/$Q195,0)</f>
        <v>1.1627906976744186E-2</v>
      </c>
      <c r="V195" s="53">
        <f t="shared" ref="V195:V250" si="53">IF($Q195&lt;&gt;0,G195/$Q195,0)</f>
        <v>8.1395348837209308E-2</v>
      </c>
      <c r="W195" s="53">
        <f t="shared" ref="W195:W250" si="54">IF($Q195&lt;&gt;0,H195/$Q195,0)</f>
        <v>2.3255813953488372E-2</v>
      </c>
      <c r="X195" s="53">
        <f t="shared" ref="X195:X250" si="55">IF($Q195&lt;&gt;0,I195/$Q195,0)</f>
        <v>0.11627906976744186</v>
      </c>
      <c r="Y195" s="53">
        <f t="shared" ref="Y195:Y250" si="56">IF($Q195&lt;&gt;0,J195/$Q195,0)</f>
        <v>1.1627906976744186E-2</v>
      </c>
      <c r="Z195" s="53">
        <f t="shared" ref="Z195:Z250" si="57">IF($Q195&lt;&gt;0,K195/$Q195,0)</f>
        <v>4.6511627906976744E-2</v>
      </c>
      <c r="AA195" s="53">
        <f t="shared" ref="AA195:AA250" si="58">IF($Q195&lt;&gt;0,L195/$Q195,0)</f>
        <v>1.1627906976744186E-2</v>
      </c>
      <c r="AB195" s="53">
        <f t="shared" ref="AB195:AB250" si="59">IF($Q195&lt;&gt;0,M195/$Q195,0)</f>
        <v>0.26744186046511625</v>
      </c>
      <c r="AC195" s="53">
        <f t="shared" ref="AC195:AC250" si="60">IF($Q195&lt;&gt;0,N195/$Q195,0)</f>
        <v>2.3255813953488372E-2</v>
      </c>
      <c r="AD195" s="53">
        <f t="shared" ref="AD195:AD250" si="61">IF($Q195&lt;&gt;0,O195/$Q195,0)</f>
        <v>0.10465116279069768</v>
      </c>
      <c r="AE195" s="53">
        <f t="shared" ref="AE195:AE250" si="62">IF($Q195&lt;&gt;0,P195/$Q195,0)</f>
        <v>8.1395348837209308E-2</v>
      </c>
      <c r="AF195" s="53">
        <f t="shared" ref="AF195:AF250" si="63">Q195/Q$250</f>
        <v>4.0696573916335415E-3</v>
      </c>
      <c r="AG195" s="53">
        <f>town_establishments[[#This Row],[share of state establishments]]/($AF$250-$AF$249)</f>
        <v>4.210732471602037E-3</v>
      </c>
      <c r="AH195" s="53">
        <f>town_establishments[[#This Row],[share of state establishments (no residual)]]/(INDEX(regional_establishments[share of state establishments],MATCH(town_establishments[[#This Row],[Regional Planning Commission]],regional_establishments[Regional Planning Commission],0)))</f>
        <v>4.8233314638250147E-2</v>
      </c>
    </row>
    <row r="196" spans="1:34" x14ac:dyDescent="0.3">
      <c r="A196" s="76" t="s">
        <v>50</v>
      </c>
      <c r="B196" t="str">
        <f>VLOOKUP(town_establishments[[#This Row],[Municipality]],town_population[[Municipality]:[Regional Planning Commission]],2,FALSE)</f>
        <v>Two Rivers-Ottauquechee Regional Commission</v>
      </c>
      <c r="C196">
        <v>1</v>
      </c>
      <c r="D196">
        <v>1</v>
      </c>
      <c r="E196">
        <v>0</v>
      </c>
      <c r="F196">
        <v>0</v>
      </c>
      <c r="G196">
        <v>0</v>
      </c>
      <c r="H196">
        <v>0</v>
      </c>
      <c r="I196">
        <v>3</v>
      </c>
      <c r="J196">
        <v>0</v>
      </c>
      <c r="K196">
        <v>0</v>
      </c>
      <c r="L196">
        <v>2</v>
      </c>
      <c r="M196">
        <v>0</v>
      </c>
      <c r="N196">
        <v>0</v>
      </c>
      <c r="O196">
        <v>2</v>
      </c>
      <c r="P196">
        <v>0</v>
      </c>
      <c r="Q196">
        <f t="shared" si="48"/>
        <v>9</v>
      </c>
      <c r="R196" s="53">
        <f t="shared" si="49"/>
        <v>0.1111111111111111</v>
      </c>
      <c r="S196" s="53">
        <f t="shared" si="50"/>
        <v>0.1111111111111111</v>
      </c>
      <c r="T196" s="53">
        <f t="shared" si="51"/>
        <v>0</v>
      </c>
      <c r="U196" s="53">
        <f t="shared" si="52"/>
        <v>0</v>
      </c>
      <c r="V196" s="53">
        <f t="shared" si="53"/>
        <v>0</v>
      </c>
      <c r="W196" s="53">
        <f t="shared" si="54"/>
        <v>0</v>
      </c>
      <c r="X196" s="53">
        <f t="shared" si="55"/>
        <v>0.33333333333333331</v>
      </c>
      <c r="Y196" s="53">
        <f t="shared" si="56"/>
        <v>0</v>
      </c>
      <c r="Z196" s="53">
        <f t="shared" si="57"/>
        <v>0</v>
      </c>
      <c r="AA196" s="53">
        <f t="shared" si="58"/>
        <v>0.22222222222222221</v>
      </c>
      <c r="AB196" s="53">
        <f t="shared" si="59"/>
        <v>0</v>
      </c>
      <c r="AC196" s="53">
        <f t="shared" si="60"/>
        <v>0</v>
      </c>
      <c r="AD196" s="53">
        <f t="shared" si="61"/>
        <v>0.22222222222222221</v>
      </c>
      <c r="AE196" s="53">
        <f t="shared" si="62"/>
        <v>0</v>
      </c>
      <c r="AF196" s="53">
        <f t="shared" si="63"/>
        <v>4.2589437819420784E-4</v>
      </c>
      <c r="AG196" s="53">
        <f>town_establishments[[#This Row],[share of state establishments]]/($AF$250-$AF$249)</f>
        <v>4.4065804935370154E-4</v>
      </c>
      <c r="AH196" s="53">
        <f>town_establishments[[#This Row],[share of state establishments (no residual)]]/(INDEX(regional_establishments[share of state establishments],MATCH(town_establishments[[#This Row],[Regional Planning Commission]],regional_establishments[Regional Planning Commission],0)))</f>
        <v>5.0476724621424567E-3</v>
      </c>
    </row>
    <row r="197" spans="1:34" x14ac:dyDescent="0.3">
      <c r="A197" s="75" t="s">
        <v>53</v>
      </c>
      <c r="B197" t="str">
        <f>VLOOKUP(town_establishments[[#This Row],[Municipality]],town_population[[Municipality]:[Regional Planning Commission]],2,FALSE)</f>
        <v>Two Rivers-Ottauquechee Regional Commission</v>
      </c>
      <c r="C197">
        <v>3</v>
      </c>
      <c r="D197">
        <v>4</v>
      </c>
      <c r="E197">
        <v>2</v>
      </c>
      <c r="F197">
        <v>1</v>
      </c>
      <c r="G197">
        <v>0</v>
      </c>
      <c r="H197">
        <v>0</v>
      </c>
      <c r="I197">
        <v>5</v>
      </c>
      <c r="J197">
        <v>0</v>
      </c>
      <c r="K197">
        <v>6</v>
      </c>
      <c r="L197">
        <v>0</v>
      </c>
      <c r="M197">
        <v>0</v>
      </c>
      <c r="N197">
        <v>1</v>
      </c>
      <c r="O197">
        <v>5</v>
      </c>
      <c r="P197">
        <v>2</v>
      </c>
      <c r="Q197">
        <f t="shared" si="48"/>
        <v>29</v>
      </c>
      <c r="R197" s="53">
        <f t="shared" si="49"/>
        <v>0.10344827586206896</v>
      </c>
      <c r="S197" s="53">
        <f t="shared" si="50"/>
        <v>0.13793103448275862</v>
      </c>
      <c r="T197" s="53">
        <f t="shared" si="51"/>
        <v>6.8965517241379309E-2</v>
      </c>
      <c r="U197" s="53">
        <f t="shared" si="52"/>
        <v>3.4482758620689655E-2</v>
      </c>
      <c r="V197" s="53">
        <f t="shared" si="53"/>
        <v>0</v>
      </c>
      <c r="W197" s="53">
        <f t="shared" si="54"/>
        <v>0</v>
      </c>
      <c r="X197" s="53">
        <f t="shared" si="55"/>
        <v>0.17241379310344829</v>
      </c>
      <c r="Y197" s="53">
        <f t="shared" si="56"/>
        <v>0</v>
      </c>
      <c r="Z197" s="53">
        <f t="shared" si="57"/>
        <v>0.20689655172413793</v>
      </c>
      <c r="AA197" s="53">
        <f t="shared" si="58"/>
        <v>0</v>
      </c>
      <c r="AB197" s="53">
        <f t="shared" si="59"/>
        <v>0</v>
      </c>
      <c r="AC197" s="53">
        <f t="shared" si="60"/>
        <v>3.4482758620689655E-2</v>
      </c>
      <c r="AD197" s="53">
        <f t="shared" si="61"/>
        <v>0.17241379310344829</v>
      </c>
      <c r="AE197" s="53">
        <f t="shared" si="62"/>
        <v>6.8965517241379309E-2</v>
      </c>
      <c r="AF197" s="53">
        <f t="shared" si="63"/>
        <v>1.372326329736892E-3</v>
      </c>
      <c r="AG197" s="53">
        <f>town_establishments[[#This Row],[share of state establishments]]/($AF$250-$AF$249)</f>
        <v>1.4198981590285938E-3</v>
      </c>
      <c r="AH197" s="53">
        <f>town_establishments[[#This Row],[share of state establishments (no residual)]]/(INDEX(regional_establishments[share of state establishments],MATCH(town_establishments[[#This Row],[Regional Planning Commission]],regional_establishments[Regional Planning Commission],0)))</f>
        <v>1.6264722378014584E-2</v>
      </c>
    </row>
    <row r="198" spans="1:34" x14ac:dyDescent="0.3">
      <c r="A198" s="76" t="s">
        <v>57</v>
      </c>
      <c r="B198" t="str">
        <f>VLOOKUP(town_establishments[[#This Row],[Municipality]],town_population[[Municipality]:[Regional Planning Commission]],2,FALSE)</f>
        <v>Two Rivers-Ottauquechee Regional Commission</v>
      </c>
      <c r="C198">
        <v>0</v>
      </c>
      <c r="D198">
        <v>0</v>
      </c>
      <c r="E198">
        <v>1</v>
      </c>
      <c r="F198">
        <v>2</v>
      </c>
      <c r="G198">
        <v>0</v>
      </c>
      <c r="H198">
        <v>0</v>
      </c>
      <c r="I198">
        <v>3</v>
      </c>
      <c r="J198">
        <v>0</v>
      </c>
      <c r="K198">
        <v>4</v>
      </c>
      <c r="L198">
        <v>3</v>
      </c>
      <c r="M198">
        <v>1</v>
      </c>
      <c r="N198">
        <v>0</v>
      </c>
      <c r="O198">
        <v>0</v>
      </c>
      <c r="P198">
        <v>2</v>
      </c>
      <c r="Q198">
        <f t="shared" si="48"/>
        <v>16</v>
      </c>
      <c r="R198" s="53">
        <f t="shared" si="49"/>
        <v>0</v>
      </c>
      <c r="S198" s="53">
        <f t="shared" si="50"/>
        <v>0</v>
      </c>
      <c r="T198" s="53">
        <f t="shared" si="51"/>
        <v>6.25E-2</v>
      </c>
      <c r="U198" s="53">
        <f t="shared" si="52"/>
        <v>0.125</v>
      </c>
      <c r="V198" s="53">
        <f t="shared" si="53"/>
        <v>0</v>
      </c>
      <c r="W198" s="53">
        <f t="shared" si="54"/>
        <v>0</v>
      </c>
      <c r="X198" s="53">
        <f t="shared" si="55"/>
        <v>0.1875</v>
      </c>
      <c r="Y198" s="53">
        <f t="shared" si="56"/>
        <v>0</v>
      </c>
      <c r="Z198" s="53">
        <f t="shared" si="57"/>
        <v>0.25</v>
      </c>
      <c r="AA198" s="53">
        <f t="shared" si="58"/>
        <v>0.1875</v>
      </c>
      <c r="AB198" s="53">
        <f t="shared" si="59"/>
        <v>6.25E-2</v>
      </c>
      <c r="AC198" s="53">
        <f t="shared" si="60"/>
        <v>0</v>
      </c>
      <c r="AD198" s="53">
        <f t="shared" si="61"/>
        <v>0</v>
      </c>
      <c r="AE198" s="53">
        <f t="shared" si="62"/>
        <v>0.125</v>
      </c>
      <c r="AF198" s="53">
        <f t="shared" si="63"/>
        <v>7.5714556123414724E-4</v>
      </c>
      <c r="AG198" s="53">
        <f>town_establishments[[#This Row],[share of state establishments]]/($AF$250-$AF$249)</f>
        <v>7.833920877399138E-4</v>
      </c>
      <c r="AH198" s="53">
        <f>town_establishments[[#This Row],[share of state establishments (no residual)]]/(INDEX(regional_establishments[share of state establishments],MATCH(town_establishments[[#This Row],[Regional Planning Commission]],regional_establishments[Regional Planning Commission],0)))</f>
        <v>8.9736399326977006E-3</v>
      </c>
    </row>
    <row r="199" spans="1:34" x14ac:dyDescent="0.3">
      <c r="A199" s="75" t="s">
        <v>72</v>
      </c>
      <c r="B199" t="str">
        <f>VLOOKUP(town_establishments[[#This Row],[Municipality]],town_population[[Municipality]:[Regional Planning Commission]],2,FALSE)</f>
        <v>Two Rivers-Ottauquechee Regional Commission</v>
      </c>
      <c r="C199">
        <v>1</v>
      </c>
      <c r="D199">
        <v>2</v>
      </c>
      <c r="E199">
        <v>1</v>
      </c>
      <c r="F199">
        <v>0</v>
      </c>
      <c r="G199">
        <v>2</v>
      </c>
      <c r="H199">
        <v>0</v>
      </c>
      <c r="I199">
        <v>5</v>
      </c>
      <c r="J199">
        <v>0</v>
      </c>
      <c r="K199">
        <v>1</v>
      </c>
      <c r="L199">
        <v>1</v>
      </c>
      <c r="M199">
        <v>7</v>
      </c>
      <c r="N199">
        <v>1</v>
      </c>
      <c r="O199">
        <v>1</v>
      </c>
      <c r="P199">
        <v>4</v>
      </c>
      <c r="Q199">
        <f t="shared" si="48"/>
        <v>26</v>
      </c>
      <c r="R199" s="53">
        <f t="shared" si="49"/>
        <v>3.8461538461538464E-2</v>
      </c>
      <c r="S199" s="53">
        <f t="shared" si="50"/>
        <v>7.6923076923076927E-2</v>
      </c>
      <c r="T199" s="53">
        <f t="shared" si="51"/>
        <v>3.8461538461538464E-2</v>
      </c>
      <c r="U199" s="53">
        <f t="shared" si="52"/>
        <v>0</v>
      </c>
      <c r="V199" s="53">
        <f t="shared" si="53"/>
        <v>7.6923076923076927E-2</v>
      </c>
      <c r="W199" s="53">
        <f t="shared" si="54"/>
        <v>0</v>
      </c>
      <c r="X199" s="53">
        <f t="shared" si="55"/>
        <v>0.19230769230769232</v>
      </c>
      <c r="Y199" s="53">
        <f t="shared" si="56"/>
        <v>0</v>
      </c>
      <c r="Z199" s="53">
        <f t="shared" si="57"/>
        <v>3.8461538461538464E-2</v>
      </c>
      <c r="AA199" s="53">
        <f t="shared" si="58"/>
        <v>3.8461538461538464E-2</v>
      </c>
      <c r="AB199" s="53">
        <f t="shared" si="59"/>
        <v>0.26923076923076922</v>
      </c>
      <c r="AC199" s="53">
        <f t="shared" si="60"/>
        <v>3.8461538461538464E-2</v>
      </c>
      <c r="AD199" s="53">
        <f t="shared" si="61"/>
        <v>3.8461538461538464E-2</v>
      </c>
      <c r="AE199" s="53">
        <f t="shared" si="62"/>
        <v>0.15384615384615385</v>
      </c>
      <c r="AF199" s="53">
        <f t="shared" si="63"/>
        <v>1.2303615370054892E-3</v>
      </c>
      <c r="AG199" s="53">
        <f>town_establishments[[#This Row],[share of state establishments]]/($AF$250-$AF$249)</f>
        <v>1.2730121425773599E-3</v>
      </c>
      <c r="AH199" s="53">
        <f>town_establishments[[#This Row],[share of state establishments (no residual)]]/(INDEX(regional_establishments[share of state establishments],MATCH(town_establishments[[#This Row],[Regional Planning Commission]],regional_establishments[Regional Planning Commission],0)))</f>
        <v>1.4582164890633763E-2</v>
      </c>
    </row>
    <row r="200" spans="1:34" x14ac:dyDescent="0.3">
      <c r="A200" s="76" t="s">
        <v>78</v>
      </c>
      <c r="B200" t="str">
        <f>VLOOKUP(town_establishments[[#This Row],[Municipality]],town_population[[Municipality]:[Regional Planning Commission]],2,FALSE)</f>
        <v>Two Rivers-Ottauquechee Regional Commission</v>
      </c>
      <c r="C200">
        <v>1</v>
      </c>
      <c r="D200">
        <v>2</v>
      </c>
      <c r="E200">
        <v>5</v>
      </c>
      <c r="F200">
        <v>2</v>
      </c>
      <c r="G200">
        <v>0</v>
      </c>
      <c r="H200">
        <v>0</v>
      </c>
      <c r="I200">
        <v>6</v>
      </c>
      <c r="J200">
        <v>0</v>
      </c>
      <c r="K200">
        <v>1</v>
      </c>
      <c r="L200">
        <v>2</v>
      </c>
      <c r="M200">
        <v>1</v>
      </c>
      <c r="N200">
        <v>0</v>
      </c>
      <c r="O200">
        <v>0</v>
      </c>
      <c r="P200">
        <v>3</v>
      </c>
      <c r="Q200">
        <f t="shared" si="48"/>
        <v>23</v>
      </c>
      <c r="R200" s="53">
        <f t="shared" si="49"/>
        <v>4.3478260869565216E-2</v>
      </c>
      <c r="S200" s="53">
        <f t="shared" si="50"/>
        <v>8.6956521739130432E-2</v>
      </c>
      <c r="T200" s="53">
        <f t="shared" si="51"/>
        <v>0.21739130434782608</v>
      </c>
      <c r="U200" s="53">
        <f t="shared" si="52"/>
        <v>8.6956521739130432E-2</v>
      </c>
      <c r="V200" s="53">
        <f t="shared" si="53"/>
        <v>0</v>
      </c>
      <c r="W200" s="53">
        <f t="shared" si="54"/>
        <v>0</v>
      </c>
      <c r="X200" s="53">
        <f t="shared" si="55"/>
        <v>0.2608695652173913</v>
      </c>
      <c r="Y200" s="53">
        <f t="shared" si="56"/>
        <v>0</v>
      </c>
      <c r="Z200" s="53">
        <f t="shared" si="57"/>
        <v>4.3478260869565216E-2</v>
      </c>
      <c r="AA200" s="53">
        <f t="shared" si="58"/>
        <v>8.6956521739130432E-2</v>
      </c>
      <c r="AB200" s="53">
        <f t="shared" si="59"/>
        <v>4.3478260869565216E-2</v>
      </c>
      <c r="AC200" s="53">
        <f t="shared" si="60"/>
        <v>0</v>
      </c>
      <c r="AD200" s="53">
        <f t="shared" si="61"/>
        <v>0</v>
      </c>
      <c r="AE200" s="53">
        <f t="shared" si="62"/>
        <v>0.13043478260869565</v>
      </c>
      <c r="AF200" s="53">
        <f t="shared" si="63"/>
        <v>1.0883967442740867E-3</v>
      </c>
      <c r="AG200" s="53">
        <f>town_establishments[[#This Row],[share of state establishments]]/($AF$250-$AF$249)</f>
        <v>1.1261261261261261E-3</v>
      </c>
      <c r="AH200" s="53">
        <f>town_establishments[[#This Row],[share of state establishments (no residual)]]/(INDEX(regional_establishments[share of state establishments],MATCH(town_establishments[[#This Row],[Regional Planning Commission]],regional_establishments[Regional Planning Commission],0)))</f>
        <v>1.2899607403252945E-2</v>
      </c>
    </row>
    <row r="201" spans="1:34" x14ac:dyDescent="0.3">
      <c r="A201" s="75" t="s">
        <v>99</v>
      </c>
      <c r="B201" t="str">
        <f>VLOOKUP(town_establishments[[#This Row],[Municipality]],town_population[[Municipality]:[Regional Planning Commission]],2,FALSE)</f>
        <v>Two Rivers-Ottauquechee Regional Commission</v>
      </c>
      <c r="C201">
        <v>3</v>
      </c>
      <c r="D201">
        <v>11</v>
      </c>
      <c r="E201">
        <v>2</v>
      </c>
      <c r="F201">
        <v>1</v>
      </c>
      <c r="G201">
        <v>1</v>
      </c>
      <c r="H201">
        <v>0</v>
      </c>
      <c r="I201">
        <v>6</v>
      </c>
      <c r="J201">
        <v>0</v>
      </c>
      <c r="K201">
        <v>3</v>
      </c>
      <c r="L201">
        <v>2</v>
      </c>
      <c r="M201">
        <v>3</v>
      </c>
      <c r="N201">
        <v>0</v>
      </c>
      <c r="O201">
        <v>9</v>
      </c>
      <c r="P201">
        <v>5</v>
      </c>
      <c r="Q201">
        <f t="shared" si="48"/>
        <v>46</v>
      </c>
      <c r="R201" s="53">
        <f t="shared" si="49"/>
        <v>6.5217391304347824E-2</v>
      </c>
      <c r="S201" s="53">
        <f t="shared" si="50"/>
        <v>0.2391304347826087</v>
      </c>
      <c r="T201" s="53">
        <f t="shared" si="51"/>
        <v>4.3478260869565216E-2</v>
      </c>
      <c r="U201" s="53">
        <f t="shared" si="52"/>
        <v>2.1739130434782608E-2</v>
      </c>
      <c r="V201" s="53">
        <f t="shared" si="53"/>
        <v>2.1739130434782608E-2</v>
      </c>
      <c r="W201" s="53">
        <f t="shared" si="54"/>
        <v>0</v>
      </c>
      <c r="X201" s="53">
        <f t="shared" si="55"/>
        <v>0.13043478260869565</v>
      </c>
      <c r="Y201" s="53">
        <f t="shared" si="56"/>
        <v>0</v>
      </c>
      <c r="Z201" s="53">
        <f t="shared" si="57"/>
        <v>6.5217391304347824E-2</v>
      </c>
      <c r="AA201" s="53">
        <f t="shared" si="58"/>
        <v>4.3478260869565216E-2</v>
      </c>
      <c r="AB201" s="53">
        <f t="shared" si="59"/>
        <v>6.5217391304347824E-2</v>
      </c>
      <c r="AC201" s="53">
        <f t="shared" si="60"/>
        <v>0</v>
      </c>
      <c r="AD201" s="53">
        <f t="shared" si="61"/>
        <v>0.19565217391304349</v>
      </c>
      <c r="AE201" s="53">
        <f t="shared" si="62"/>
        <v>0.10869565217391304</v>
      </c>
      <c r="AF201" s="53">
        <f t="shared" si="63"/>
        <v>2.1767934885481735E-3</v>
      </c>
      <c r="AG201" s="53">
        <f>town_establishments[[#This Row],[share of state establishments]]/($AF$250-$AF$249)</f>
        <v>2.2522522522522522E-3</v>
      </c>
      <c r="AH201" s="53">
        <f>town_establishments[[#This Row],[share of state establishments (no residual)]]/(INDEX(regional_establishments[share of state establishments],MATCH(town_establishments[[#This Row],[Regional Planning Commission]],regional_establishments[Regional Planning Commission],0)))</f>
        <v>2.5799214806505891E-2</v>
      </c>
    </row>
    <row r="202" spans="1:34" x14ac:dyDescent="0.3">
      <c r="A202" s="76" t="s">
        <v>112</v>
      </c>
      <c r="B202" t="str">
        <f>VLOOKUP(town_establishments[[#This Row],[Municipality]],town_population[[Municipality]:[Regional Planning Commission]],2,FALSE)</f>
        <v>Two Rivers-Ottauquechee Regional Commission</v>
      </c>
      <c r="C202">
        <v>1</v>
      </c>
      <c r="D202">
        <v>0</v>
      </c>
      <c r="E202">
        <v>0</v>
      </c>
      <c r="F202">
        <v>0</v>
      </c>
      <c r="G202">
        <v>0</v>
      </c>
      <c r="H202">
        <v>0</v>
      </c>
      <c r="I202">
        <v>3</v>
      </c>
      <c r="J202">
        <v>0</v>
      </c>
      <c r="K202">
        <v>2</v>
      </c>
      <c r="L202">
        <v>0</v>
      </c>
      <c r="M202">
        <v>0</v>
      </c>
      <c r="N202">
        <v>0</v>
      </c>
      <c r="O202">
        <v>0</v>
      </c>
      <c r="P202">
        <v>0</v>
      </c>
      <c r="Q202">
        <f t="shared" si="48"/>
        <v>6</v>
      </c>
      <c r="R202" s="53">
        <f t="shared" si="49"/>
        <v>0.16666666666666666</v>
      </c>
      <c r="S202" s="53">
        <f t="shared" si="50"/>
        <v>0</v>
      </c>
      <c r="T202" s="53">
        <f t="shared" si="51"/>
        <v>0</v>
      </c>
      <c r="U202" s="53">
        <f t="shared" si="52"/>
        <v>0</v>
      </c>
      <c r="V202" s="53">
        <f t="shared" si="53"/>
        <v>0</v>
      </c>
      <c r="W202" s="53">
        <f t="shared" si="54"/>
        <v>0</v>
      </c>
      <c r="X202" s="53">
        <f t="shared" si="55"/>
        <v>0.5</v>
      </c>
      <c r="Y202" s="53">
        <f t="shared" si="56"/>
        <v>0</v>
      </c>
      <c r="Z202" s="53">
        <f t="shared" si="57"/>
        <v>0.33333333333333331</v>
      </c>
      <c r="AA202" s="53">
        <f t="shared" si="58"/>
        <v>0</v>
      </c>
      <c r="AB202" s="53">
        <f t="shared" si="59"/>
        <v>0</v>
      </c>
      <c r="AC202" s="53">
        <f t="shared" si="60"/>
        <v>0</v>
      </c>
      <c r="AD202" s="53">
        <f t="shared" si="61"/>
        <v>0</v>
      </c>
      <c r="AE202" s="53">
        <f t="shared" si="62"/>
        <v>0</v>
      </c>
      <c r="AF202" s="53">
        <f t="shared" si="63"/>
        <v>2.8392958546280523E-4</v>
      </c>
      <c r="AG202" s="53">
        <f>town_establishments[[#This Row],[share of state establishments]]/($AF$250-$AF$249)</f>
        <v>2.9377203290246768E-4</v>
      </c>
      <c r="AH202" s="53">
        <f>town_establishments[[#This Row],[share of state establishments (no residual)]]/(INDEX(regional_establishments[share of state establishments],MATCH(town_establishments[[#This Row],[Regional Planning Commission]],regional_establishments[Regional Planning Commission],0)))</f>
        <v>3.3651149747616379E-3</v>
      </c>
    </row>
    <row r="203" spans="1:34" x14ac:dyDescent="0.3">
      <c r="A203" s="75" t="s">
        <v>118</v>
      </c>
      <c r="B203" t="str">
        <f>VLOOKUP(town_establishments[[#This Row],[Municipality]],town_population[[Municipality]:[Regional Planning Commission]],2,FALSE)</f>
        <v>Two Rivers-Ottauquechee Regional Commission</v>
      </c>
      <c r="C203">
        <v>1</v>
      </c>
      <c r="D203">
        <v>0</v>
      </c>
      <c r="E203">
        <v>3</v>
      </c>
      <c r="F203">
        <v>0</v>
      </c>
      <c r="G203">
        <v>0</v>
      </c>
      <c r="H203">
        <v>0</v>
      </c>
      <c r="I203">
        <v>1</v>
      </c>
      <c r="J203">
        <v>0</v>
      </c>
      <c r="K203">
        <v>0</v>
      </c>
      <c r="L203">
        <v>0</v>
      </c>
      <c r="M203">
        <v>3</v>
      </c>
      <c r="N203">
        <v>0</v>
      </c>
      <c r="O203">
        <v>3</v>
      </c>
      <c r="P203">
        <v>1</v>
      </c>
      <c r="Q203">
        <f t="shared" si="48"/>
        <v>12</v>
      </c>
      <c r="R203" s="53">
        <f t="shared" si="49"/>
        <v>8.3333333333333329E-2</v>
      </c>
      <c r="S203" s="53">
        <f t="shared" si="50"/>
        <v>0</v>
      </c>
      <c r="T203" s="53">
        <f t="shared" si="51"/>
        <v>0.25</v>
      </c>
      <c r="U203" s="53">
        <f t="shared" si="52"/>
        <v>0</v>
      </c>
      <c r="V203" s="53">
        <f t="shared" si="53"/>
        <v>0</v>
      </c>
      <c r="W203" s="53">
        <f t="shared" si="54"/>
        <v>0</v>
      </c>
      <c r="X203" s="53">
        <f t="shared" si="55"/>
        <v>8.3333333333333329E-2</v>
      </c>
      <c r="Y203" s="53">
        <f t="shared" si="56"/>
        <v>0</v>
      </c>
      <c r="Z203" s="53">
        <f t="shared" si="57"/>
        <v>0</v>
      </c>
      <c r="AA203" s="53">
        <f t="shared" si="58"/>
        <v>0</v>
      </c>
      <c r="AB203" s="53">
        <f t="shared" si="59"/>
        <v>0.25</v>
      </c>
      <c r="AC203" s="53">
        <f t="shared" si="60"/>
        <v>0</v>
      </c>
      <c r="AD203" s="53">
        <f t="shared" si="61"/>
        <v>0.25</v>
      </c>
      <c r="AE203" s="53">
        <f t="shared" si="62"/>
        <v>8.3333333333333329E-2</v>
      </c>
      <c r="AF203" s="53">
        <f t="shared" si="63"/>
        <v>5.6785917092561046E-4</v>
      </c>
      <c r="AG203" s="53">
        <f>town_establishments[[#This Row],[share of state establishments]]/($AF$250-$AF$249)</f>
        <v>5.8754406580493535E-4</v>
      </c>
      <c r="AH203" s="53">
        <f>town_establishments[[#This Row],[share of state establishments (no residual)]]/(INDEX(regional_establishments[share of state establishments],MATCH(town_establishments[[#This Row],[Regional Planning Commission]],regional_establishments[Regional Planning Commission],0)))</f>
        <v>6.7302299495232759E-3</v>
      </c>
    </row>
    <row r="204" spans="1:34" x14ac:dyDescent="0.3">
      <c r="A204" s="76" t="s">
        <v>120</v>
      </c>
      <c r="B204" t="str">
        <f>VLOOKUP(town_establishments[[#This Row],[Municipality]],town_population[[Municipality]:[Regional Planning Commission]],2,FALSE)</f>
        <v>Two Rivers-Ottauquechee Regional Commission</v>
      </c>
      <c r="C204">
        <v>33</v>
      </c>
      <c r="D204">
        <v>64</v>
      </c>
      <c r="E204">
        <v>23</v>
      </c>
      <c r="F204">
        <v>15</v>
      </c>
      <c r="G204">
        <v>23</v>
      </c>
      <c r="H204">
        <v>20</v>
      </c>
      <c r="I204">
        <v>84</v>
      </c>
      <c r="J204">
        <v>2</v>
      </c>
      <c r="K204">
        <v>37</v>
      </c>
      <c r="L204">
        <v>15</v>
      </c>
      <c r="M204">
        <v>55</v>
      </c>
      <c r="N204">
        <v>5</v>
      </c>
      <c r="O204">
        <v>41</v>
      </c>
      <c r="P204">
        <v>54</v>
      </c>
      <c r="Q204">
        <f t="shared" si="48"/>
        <v>471</v>
      </c>
      <c r="R204" s="53">
        <f t="shared" si="49"/>
        <v>7.0063694267515922E-2</v>
      </c>
      <c r="S204" s="53">
        <f t="shared" si="50"/>
        <v>0.13588110403397027</v>
      </c>
      <c r="T204" s="53">
        <f t="shared" si="51"/>
        <v>4.8832271762208071E-2</v>
      </c>
      <c r="U204" s="53">
        <f t="shared" si="52"/>
        <v>3.1847133757961783E-2</v>
      </c>
      <c r="V204" s="53">
        <f t="shared" si="53"/>
        <v>4.8832271762208071E-2</v>
      </c>
      <c r="W204" s="53">
        <f t="shared" si="54"/>
        <v>4.2462845010615709E-2</v>
      </c>
      <c r="X204" s="53">
        <f t="shared" si="55"/>
        <v>0.17834394904458598</v>
      </c>
      <c r="Y204" s="53">
        <f t="shared" si="56"/>
        <v>4.246284501061571E-3</v>
      </c>
      <c r="Z204" s="53">
        <f t="shared" si="57"/>
        <v>7.8556263269639062E-2</v>
      </c>
      <c r="AA204" s="53">
        <f t="shared" si="58"/>
        <v>3.1847133757961783E-2</v>
      </c>
      <c r="AB204" s="53">
        <f t="shared" si="59"/>
        <v>0.11677282377919321</v>
      </c>
      <c r="AC204" s="53">
        <f t="shared" si="60"/>
        <v>1.0615711252653927E-2</v>
      </c>
      <c r="AD204" s="53">
        <f t="shared" si="61"/>
        <v>8.7048832271762203E-2</v>
      </c>
      <c r="AE204" s="53">
        <f t="shared" si="62"/>
        <v>0.11464968152866242</v>
      </c>
      <c r="AF204" s="53">
        <f t="shared" si="63"/>
        <v>2.228847245883021E-2</v>
      </c>
      <c r="AG204" s="53">
        <f>town_establishments[[#This Row],[share of state establishments]]/($AF$250-$AF$249)</f>
        <v>2.3061104582843713E-2</v>
      </c>
      <c r="AH204" s="53">
        <f>town_establishments[[#This Row],[share of state establishments (no residual)]]/(INDEX(regional_establishments[share of state establishments],MATCH(town_establishments[[#This Row],[Regional Planning Commission]],regional_establishments[Regional Planning Commission],0)))</f>
        <v>0.26416152551878858</v>
      </c>
    </row>
    <row r="205" spans="1:34" x14ac:dyDescent="0.3">
      <c r="A205" s="75" t="s">
        <v>121</v>
      </c>
      <c r="B205" t="str">
        <f>VLOOKUP(town_establishments[[#This Row],[Municipality]],town_population[[Municipality]:[Regional Planning Commission]],2,FALSE)</f>
        <v>Two Rivers-Ottauquechee Regional Commission</v>
      </c>
      <c r="C205">
        <v>6</v>
      </c>
      <c r="D205">
        <v>5</v>
      </c>
      <c r="E205">
        <v>2</v>
      </c>
      <c r="F205">
        <v>0</v>
      </c>
      <c r="G205">
        <v>2</v>
      </c>
      <c r="H205">
        <v>1</v>
      </c>
      <c r="I205">
        <v>11</v>
      </c>
      <c r="J205">
        <v>0</v>
      </c>
      <c r="K205">
        <v>12</v>
      </c>
      <c r="L205">
        <v>2</v>
      </c>
      <c r="M205">
        <v>4</v>
      </c>
      <c r="N205">
        <v>1</v>
      </c>
      <c r="O205">
        <v>3</v>
      </c>
      <c r="P205">
        <v>4</v>
      </c>
      <c r="Q205">
        <f t="shared" si="48"/>
        <v>53</v>
      </c>
      <c r="R205" s="53">
        <f t="shared" si="49"/>
        <v>0.11320754716981132</v>
      </c>
      <c r="S205" s="53">
        <f t="shared" si="50"/>
        <v>9.4339622641509441E-2</v>
      </c>
      <c r="T205" s="53">
        <f t="shared" si="51"/>
        <v>3.7735849056603772E-2</v>
      </c>
      <c r="U205" s="53">
        <f t="shared" si="52"/>
        <v>0</v>
      </c>
      <c r="V205" s="53">
        <f t="shared" si="53"/>
        <v>3.7735849056603772E-2</v>
      </c>
      <c r="W205" s="53">
        <f t="shared" si="54"/>
        <v>1.8867924528301886E-2</v>
      </c>
      <c r="X205" s="53">
        <f t="shared" si="55"/>
        <v>0.20754716981132076</v>
      </c>
      <c r="Y205" s="53">
        <f t="shared" si="56"/>
        <v>0</v>
      </c>
      <c r="Z205" s="53">
        <f t="shared" si="57"/>
        <v>0.22641509433962265</v>
      </c>
      <c r="AA205" s="53">
        <f t="shared" si="58"/>
        <v>3.7735849056603772E-2</v>
      </c>
      <c r="AB205" s="53">
        <f t="shared" si="59"/>
        <v>7.5471698113207544E-2</v>
      </c>
      <c r="AC205" s="53">
        <f t="shared" si="60"/>
        <v>1.8867924528301886E-2</v>
      </c>
      <c r="AD205" s="53">
        <f t="shared" si="61"/>
        <v>5.6603773584905662E-2</v>
      </c>
      <c r="AE205" s="53">
        <f t="shared" si="62"/>
        <v>7.5471698113207544E-2</v>
      </c>
      <c r="AF205" s="53">
        <f t="shared" si="63"/>
        <v>2.5080446715881129E-3</v>
      </c>
      <c r="AG205" s="53">
        <f>town_establishments[[#This Row],[share of state establishments]]/($AF$250-$AF$249)</f>
        <v>2.5949862906384648E-3</v>
      </c>
      <c r="AH205" s="53">
        <f>town_establishments[[#This Row],[share of state establishments (no residual)]]/(INDEX(regional_establishments[share of state establishments],MATCH(town_establishments[[#This Row],[Regional Planning Commission]],regional_establishments[Regional Planning Commission],0)))</f>
        <v>2.9725182277061137E-2</v>
      </c>
    </row>
    <row r="206" spans="1:34" x14ac:dyDescent="0.3">
      <c r="A206" s="76" t="s">
        <v>166</v>
      </c>
      <c r="B206" t="str">
        <f>VLOOKUP(town_establishments[[#This Row],[Municipality]],town_population[[Municipality]:[Regional Planning Commission]],2,FALSE)</f>
        <v>Two Rivers-Ottauquechee Regional Commission</v>
      </c>
      <c r="C206">
        <v>4</v>
      </c>
      <c r="D206">
        <v>4</v>
      </c>
      <c r="E206">
        <v>5</v>
      </c>
      <c r="F206">
        <v>2</v>
      </c>
      <c r="G206">
        <v>4</v>
      </c>
      <c r="H206">
        <v>0</v>
      </c>
      <c r="I206">
        <v>5</v>
      </c>
      <c r="J206">
        <v>0</v>
      </c>
      <c r="K206">
        <v>2</v>
      </c>
      <c r="L206">
        <v>1</v>
      </c>
      <c r="M206">
        <v>5</v>
      </c>
      <c r="N206">
        <v>0</v>
      </c>
      <c r="O206">
        <v>4</v>
      </c>
      <c r="P206">
        <v>3</v>
      </c>
      <c r="Q206">
        <f t="shared" si="48"/>
        <v>39</v>
      </c>
      <c r="R206" s="53">
        <f t="shared" si="49"/>
        <v>0.10256410256410256</v>
      </c>
      <c r="S206" s="53">
        <f t="shared" si="50"/>
        <v>0.10256410256410256</v>
      </c>
      <c r="T206" s="53">
        <f t="shared" si="51"/>
        <v>0.12820512820512819</v>
      </c>
      <c r="U206" s="53">
        <f t="shared" si="52"/>
        <v>5.128205128205128E-2</v>
      </c>
      <c r="V206" s="53">
        <f t="shared" si="53"/>
        <v>0.10256410256410256</v>
      </c>
      <c r="W206" s="53">
        <f t="shared" si="54"/>
        <v>0</v>
      </c>
      <c r="X206" s="53">
        <f t="shared" si="55"/>
        <v>0.12820512820512819</v>
      </c>
      <c r="Y206" s="53">
        <f t="shared" si="56"/>
        <v>0</v>
      </c>
      <c r="Z206" s="53">
        <f t="shared" si="57"/>
        <v>5.128205128205128E-2</v>
      </c>
      <c r="AA206" s="53">
        <f t="shared" si="58"/>
        <v>2.564102564102564E-2</v>
      </c>
      <c r="AB206" s="53">
        <f t="shared" si="59"/>
        <v>0.12820512820512819</v>
      </c>
      <c r="AC206" s="53">
        <f t="shared" si="60"/>
        <v>0</v>
      </c>
      <c r="AD206" s="53">
        <f t="shared" si="61"/>
        <v>0.10256410256410256</v>
      </c>
      <c r="AE206" s="53">
        <f t="shared" si="62"/>
        <v>7.6923076923076927E-2</v>
      </c>
      <c r="AF206" s="53">
        <f t="shared" si="63"/>
        <v>1.8455423055082339E-3</v>
      </c>
      <c r="AG206" s="53">
        <f>town_establishments[[#This Row],[share of state establishments]]/($AF$250-$AF$249)</f>
        <v>1.9095182138660399E-3</v>
      </c>
      <c r="AH206" s="53">
        <f>town_establishments[[#This Row],[share of state establishments (no residual)]]/(INDEX(regional_establishments[share of state establishments],MATCH(town_establishments[[#This Row],[Regional Planning Commission]],regional_establishments[Regional Planning Commission],0)))</f>
        <v>2.1873247335950648E-2</v>
      </c>
    </row>
    <row r="207" spans="1:34" x14ac:dyDescent="0.3">
      <c r="A207" s="75" t="s">
        <v>173</v>
      </c>
      <c r="B207" t="str">
        <f>VLOOKUP(town_establishments[[#This Row],[Municipality]],town_population[[Municipality]:[Regional Planning Commission]],2,FALSE)</f>
        <v>Two Rivers-Ottauquechee Regional Commission</v>
      </c>
      <c r="C207">
        <v>8</v>
      </c>
      <c r="D207">
        <v>12</v>
      </c>
      <c r="E207">
        <v>2</v>
      </c>
      <c r="F207">
        <v>7</v>
      </c>
      <c r="G207">
        <v>8</v>
      </c>
      <c r="H207">
        <v>2</v>
      </c>
      <c r="I207">
        <v>50</v>
      </c>
      <c r="J207">
        <v>2</v>
      </c>
      <c r="K207">
        <v>9</v>
      </c>
      <c r="L207">
        <v>5</v>
      </c>
      <c r="M207">
        <v>15</v>
      </c>
      <c r="N207">
        <v>7</v>
      </c>
      <c r="O207">
        <v>3</v>
      </c>
      <c r="P207">
        <v>25</v>
      </c>
      <c r="Q207">
        <f t="shared" si="48"/>
        <v>155</v>
      </c>
      <c r="R207" s="53">
        <f t="shared" si="49"/>
        <v>5.1612903225806452E-2</v>
      </c>
      <c r="S207" s="53">
        <f t="shared" si="50"/>
        <v>7.7419354838709681E-2</v>
      </c>
      <c r="T207" s="53">
        <f t="shared" si="51"/>
        <v>1.2903225806451613E-2</v>
      </c>
      <c r="U207" s="53">
        <f t="shared" si="52"/>
        <v>4.5161290322580643E-2</v>
      </c>
      <c r="V207" s="53">
        <f t="shared" si="53"/>
        <v>5.1612903225806452E-2</v>
      </c>
      <c r="W207" s="53">
        <f t="shared" si="54"/>
        <v>1.2903225806451613E-2</v>
      </c>
      <c r="X207" s="53">
        <f t="shared" si="55"/>
        <v>0.32258064516129031</v>
      </c>
      <c r="Y207" s="53">
        <f t="shared" si="56"/>
        <v>1.2903225806451613E-2</v>
      </c>
      <c r="Z207" s="53">
        <f t="shared" si="57"/>
        <v>5.8064516129032261E-2</v>
      </c>
      <c r="AA207" s="53">
        <f t="shared" si="58"/>
        <v>3.2258064516129031E-2</v>
      </c>
      <c r="AB207" s="53">
        <f t="shared" si="59"/>
        <v>9.6774193548387094E-2</v>
      </c>
      <c r="AC207" s="53">
        <f t="shared" si="60"/>
        <v>4.5161290322580643E-2</v>
      </c>
      <c r="AD207" s="53">
        <f t="shared" si="61"/>
        <v>1.935483870967742E-2</v>
      </c>
      <c r="AE207" s="53">
        <f t="shared" si="62"/>
        <v>0.16129032258064516</v>
      </c>
      <c r="AF207" s="53">
        <f t="shared" si="63"/>
        <v>7.3348476244558015E-3</v>
      </c>
      <c r="AG207" s="53">
        <f>town_establishments[[#This Row],[share of state establishments]]/($AF$250-$AF$249)</f>
        <v>7.5891108499804155E-3</v>
      </c>
      <c r="AH207" s="53">
        <f>town_establishments[[#This Row],[share of state establishments (no residual)]]/(INDEX(regional_establishments[share of state establishments],MATCH(town_establishments[[#This Row],[Regional Planning Commission]],regional_establishments[Regional Planning Commission],0)))</f>
        <v>8.693213684800899E-2</v>
      </c>
    </row>
    <row r="208" spans="1:34" x14ac:dyDescent="0.3">
      <c r="A208" s="76" t="s">
        <v>180</v>
      </c>
      <c r="B208" t="str">
        <f>VLOOKUP(town_establishments[[#This Row],[Municipality]],town_population[[Municipality]:[Regional Planning Commission]],2,FALSE)</f>
        <v>Two Rivers-Ottauquechee Regional Commission</v>
      </c>
      <c r="C208">
        <v>2</v>
      </c>
      <c r="D208">
        <v>5</v>
      </c>
      <c r="E208">
        <v>1</v>
      </c>
      <c r="F208">
        <v>0</v>
      </c>
      <c r="G208">
        <v>0</v>
      </c>
      <c r="H208">
        <v>1</v>
      </c>
      <c r="I208">
        <v>4</v>
      </c>
      <c r="J208">
        <v>1</v>
      </c>
      <c r="K208">
        <v>3</v>
      </c>
      <c r="L208">
        <v>0</v>
      </c>
      <c r="M208">
        <v>0</v>
      </c>
      <c r="N208">
        <v>0</v>
      </c>
      <c r="O208">
        <v>6</v>
      </c>
      <c r="P208">
        <v>0</v>
      </c>
      <c r="Q208">
        <f t="shared" si="48"/>
        <v>23</v>
      </c>
      <c r="R208" s="53">
        <f t="shared" si="49"/>
        <v>8.6956521739130432E-2</v>
      </c>
      <c r="S208" s="53">
        <f t="shared" si="50"/>
        <v>0.21739130434782608</v>
      </c>
      <c r="T208" s="53">
        <f t="shared" si="51"/>
        <v>4.3478260869565216E-2</v>
      </c>
      <c r="U208" s="53">
        <f t="shared" si="52"/>
        <v>0</v>
      </c>
      <c r="V208" s="53">
        <f t="shared" si="53"/>
        <v>0</v>
      </c>
      <c r="W208" s="53">
        <f t="shared" si="54"/>
        <v>4.3478260869565216E-2</v>
      </c>
      <c r="X208" s="53">
        <f t="shared" si="55"/>
        <v>0.17391304347826086</v>
      </c>
      <c r="Y208" s="53">
        <f t="shared" si="56"/>
        <v>4.3478260869565216E-2</v>
      </c>
      <c r="Z208" s="53">
        <f t="shared" si="57"/>
        <v>0.13043478260869565</v>
      </c>
      <c r="AA208" s="53">
        <f t="shared" si="58"/>
        <v>0</v>
      </c>
      <c r="AB208" s="53">
        <f t="shared" si="59"/>
        <v>0</v>
      </c>
      <c r="AC208" s="53">
        <f t="shared" si="60"/>
        <v>0</v>
      </c>
      <c r="AD208" s="53">
        <f t="shared" si="61"/>
        <v>0.2608695652173913</v>
      </c>
      <c r="AE208" s="53">
        <f t="shared" si="62"/>
        <v>0</v>
      </c>
      <c r="AF208" s="53">
        <f t="shared" si="63"/>
        <v>1.0883967442740867E-3</v>
      </c>
      <c r="AG208" s="53">
        <f>town_establishments[[#This Row],[share of state establishments]]/($AF$250-$AF$249)</f>
        <v>1.1261261261261261E-3</v>
      </c>
      <c r="AH208" s="53">
        <f>town_establishments[[#This Row],[share of state establishments (no residual)]]/(INDEX(regional_establishments[share of state establishments],MATCH(town_establishments[[#This Row],[Regional Planning Commission]],regional_establishments[Regional Planning Commission],0)))</f>
        <v>1.2899607403252945E-2</v>
      </c>
    </row>
    <row r="209" spans="1:34" x14ac:dyDescent="0.3">
      <c r="A209" s="75" t="s">
        <v>183</v>
      </c>
      <c r="B209" t="str">
        <f>VLOOKUP(town_establishments[[#This Row],[Municipality]],town_population[[Municipality]:[Regional Planning Commission]],2,FALSE)</f>
        <v>Two Rivers-Ottauquechee Regional Commission</v>
      </c>
      <c r="C209">
        <v>0</v>
      </c>
      <c r="D209">
        <v>0</v>
      </c>
      <c r="E209">
        <v>1</v>
      </c>
      <c r="F209">
        <v>0</v>
      </c>
      <c r="G209">
        <v>0</v>
      </c>
      <c r="H209">
        <v>1</v>
      </c>
      <c r="I209">
        <v>2</v>
      </c>
      <c r="J209">
        <v>0</v>
      </c>
      <c r="K209">
        <v>1</v>
      </c>
      <c r="L209">
        <v>0</v>
      </c>
      <c r="M209">
        <v>0</v>
      </c>
      <c r="N209">
        <v>3</v>
      </c>
      <c r="O209">
        <v>3</v>
      </c>
      <c r="P209">
        <v>0</v>
      </c>
      <c r="Q209">
        <f t="shared" si="48"/>
        <v>11</v>
      </c>
      <c r="R209" s="53">
        <f t="shared" si="49"/>
        <v>0</v>
      </c>
      <c r="S209" s="53">
        <f t="shared" si="50"/>
        <v>0</v>
      </c>
      <c r="T209" s="53">
        <f t="shared" si="51"/>
        <v>9.0909090909090912E-2</v>
      </c>
      <c r="U209" s="53">
        <f t="shared" si="52"/>
        <v>0</v>
      </c>
      <c r="V209" s="53">
        <f t="shared" si="53"/>
        <v>0</v>
      </c>
      <c r="W209" s="53">
        <f t="shared" si="54"/>
        <v>9.0909090909090912E-2</v>
      </c>
      <c r="X209" s="53">
        <f t="shared" si="55"/>
        <v>0.18181818181818182</v>
      </c>
      <c r="Y209" s="53">
        <f t="shared" si="56"/>
        <v>0</v>
      </c>
      <c r="Z209" s="53">
        <f t="shared" si="57"/>
        <v>9.0909090909090912E-2</v>
      </c>
      <c r="AA209" s="53">
        <f t="shared" si="58"/>
        <v>0</v>
      </c>
      <c r="AB209" s="53">
        <f t="shared" si="59"/>
        <v>0</v>
      </c>
      <c r="AC209" s="53">
        <f t="shared" si="60"/>
        <v>0.27272727272727271</v>
      </c>
      <c r="AD209" s="53">
        <f t="shared" si="61"/>
        <v>0.27272727272727271</v>
      </c>
      <c r="AE209" s="53">
        <f t="shared" si="62"/>
        <v>0</v>
      </c>
      <c r="AF209" s="53">
        <f t="shared" si="63"/>
        <v>5.2053757334847629E-4</v>
      </c>
      <c r="AG209" s="53">
        <f>town_establishments[[#This Row],[share of state establishments]]/($AF$250-$AF$249)</f>
        <v>5.3858206032119077E-4</v>
      </c>
      <c r="AH209" s="53">
        <f>town_establishments[[#This Row],[share of state establishments (no residual)]]/(INDEX(regional_establishments[share of state establishments],MATCH(town_establishments[[#This Row],[Regional Planning Commission]],regional_establishments[Regional Planning Commission],0)))</f>
        <v>6.1693774537296695E-3</v>
      </c>
    </row>
    <row r="210" spans="1:34" x14ac:dyDescent="0.3">
      <c r="A210" s="76" t="s">
        <v>184</v>
      </c>
      <c r="B210" t="str">
        <f>VLOOKUP(town_establishments[[#This Row],[Municipality]],town_population[[Municipality]:[Regional Planning Commission]],2,FALSE)</f>
        <v>Two Rivers-Ottauquechee Regional Commission</v>
      </c>
      <c r="C210">
        <v>2</v>
      </c>
      <c r="D210">
        <v>2</v>
      </c>
      <c r="E210">
        <v>2</v>
      </c>
      <c r="F210">
        <v>2</v>
      </c>
      <c r="G210">
        <v>0</v>
      </c>
      <c r="H210">
        <v>1</v>
      </c>
      <c r="I210">
        <v>5</v>
      </c>
      <c r="J210">
        <v>0</v>
      </c>
      <c r="K210">
        <v>6</v>
      </c>
      <c r="L210">
        <v>2</v>
      </c>
      <c r="M210">
        <v>1</v>
      </c>
      <c r="N210">
        <v>1</v>
      </c>
      <c r="O210">
        <v>2</v>
      </c>
      <c r="P210">
        <v>5</v>
      </c>
      <c r="Q210">
        <f t="shared" si="48"/>
        <v>31</v>
      </c>
      <c r="R210" s="53">
        <f t="shared" si="49"/>
        <v>6.4516129032258063E-2</v>
      </c>
      <c r="S210" s="53">
        <f t="shared" si="50"/>
        <v>6.4516129032258063E-2</v>
      </c>
      <c r="T210" s="53">
        <f t="shared" si="51"/>
        <v>6.4516129032258063E-2</v>
      </c>
      <c r="U210" s="53">
        <f t="shared" si="52"/>
        <v>6.4516129032258063E-2</v>
      </c>
      <c r="V210" s="53">
        <f t="shared" si="53"/>
        <v>0</v>
      </c>
      <c r="W210" s="53">
        <f t="shared" si="54"/>
        <v>3.2258064516129031E-2</v>
      </c>
      <c r="X210" s="53">
        <f t="shared" si="55"/>
        <v>0.16129032258064516</v>
      </c>
      <c r="Y210" s="53">
        <f t="shared" si="56"/>
        <v>0</v>
      </c>
      <c r="Z210" s="53">
        <f t="shared" si="57"/>
        <v>0.19354838709677419</v>
      </c>
      <c r="AA210" s="53">
        <f t="shared" si="58"/>
        <v>6.4516129032258063E-2</v>
      </c>
      <c r="AB210" s="53">
        <f t="shared" si="59"/>
        <v>3.2258064516129031E-2</v>
      </c>
      <c r="AC210" s="53">
        <f t="shared" si="60"/>
        <v>3.2258064516129031E-2</v>
      </c>
      <c r="AD210" s="53">
        <f t="shared" si="61"/>
        <v>6.4516129032258063E-2</v>
      </c>
      <c r="AE210" s="53">
        <f t="shared" si="62"/>
        <v>0.16129032258064516</v>
      </c>
      <c r="AF210" s="53">
        <f t="shared" si="63"/>
        <v>1.4669695248911603E-3</v>
      </c>
      <c r="AG210" s="53">
        <f>town_establishments[[#This Row],[share of state establishments]]/($AF$250-$AF$249)</f>
        <v>1.517822169996083E-3</v>
      </c>
      <c r="AH210" s="53">
        <f>town_establishments[[#This Row],[share of state establishments (no residual)]]/(INDEX(regional_establishments[share of state establishments],MATCH(town_establishments[[#This Row],[Regional Planning Commission]],regional_establishments[Regional Planning Commission],0)))</f>
        <v>1.7386427369601797E-2</v>
      </c>
    </row>
    <row r="211" spans="1:34" x14ac:dyDescent="0.3">
      <c r="A211" s="75" t="s">
        <v>189</v>
      </c>
      <c r="B211" t="str">
        <f>VLOOKUP(town_establishments[[#This Row],[Municipality]],town_population[[Municipality]:[Regional Planning Commission]],2,FALSE)</f>
        <v>Two Rivers-Ottauquechee Regional Commission</v>
      </c>
      <c r="C211">
        <v>9</v>
      </c>
      <c r="D211">
        <v>25</v>
      </c>
      <c r="E211">
        <v>4</v>
      </c>
      <c r="F211">
        <v>4</v>
      </c>
      <c r="G211">
        <v>5</v>
      </c>
      <c r="H211">
        <v>7</v>
      </c>
      <c r="I211">
        <v>30</v>
      </c>
      <c r="J211">
        <v>0</v>
      </c>
      <c r="K211">
        <v>6</v>
      </c>
      <c r="L211">
        <v>7</v>
      </c>
      <c r="M211">
        <v>20</v>
      </c>
      <c r="N211">
        <v>5</v>
      </c>
      <c r="O211">
        <v>12</v>
      </c>
      <c r="P211">
        <v>15</v>
      </c>
      <c r="Q211">
        <f t="shared" si="48"/>
        <v>149</v>
      </c>
      <c r="R211" s="53">
        <f t="shared" si="49"/>
        <v>6.0402684563758392E-2</v>
      </c>
      <c r="S211" s="53">
        <f t="shared" si="50"/>
        <v>0.16778523489932887</v>
      </c>
      <c r="T211" s="53">
        <f t="shared" si="51"/>
        <v>2.6845637583892617E-2</v>
      </c>
      <c r="U211" s="53">
        <f t="shared" si="52"/>
        <v>2.6845637583892617E-2</v>
      </c>
      <c r="V211" s="53">
        <f t="shared" si="53"/>
        <v>3.3557046979865772E-2</v>
      </c>
      <c r="W211" s="53">
        <f t="shared" si="54"/>
        <v>4.6979865771812082E-2</v>
      </c>
      <c r="X211" s="53">
        <f t="shared" si="55"/>
        <v>0.20134228187919462</v>
      </c>
      <c r="Y211" s="53">
        <f t="shared" si="56"/>
        <v>0</v>
      </c>
      <c r="Z211" s="53">
        <f t="shared" si="57"/>
        <v>4.0268456375838924E-2</v>
      </c>
      <c r="AA211" s="53">
        <f t="shared" si="58"/>
        <v>4.6979865771812082E-2</v>
      </c>
      <c r="AB211" s="53">
        <f t="shared" si="59"/>
        <v>0.13422818791946309</v>
      </c>
      <c r="AC211" s="53">
        <f t="shared" si="60"/>
        <v>3.3557046979865772E-2</v>
      </c>
      <c r="AD211" s="53">
        <f t="shared" si="61"/>
        <v>8.0536912751677847E-2</v>
      </c>
      <c r="AE211" s="53">
        <f t="shared" si="62"/>
        <v>0.10067114093959731</v>
      </c>
      <c r="AF211" s="53">
        <f t="shared" si="63"/>
        <v>7.0509180389929961E-3</v>
      </c>
      <c r="AG211" s="53">
        <f>town_establishments[[#This Row],[share of state establishments]]/($AF$250-$AF$249)</f>
        <v>7.2953388170779471E-3</v>
      </c>
      <c r="AH211" s="53">
        <f>town_establishments[[#This Row],[share of state establishments (no residual)]]/(INDEX(regional_establishments[share of state establishments],MATCH(town_establishments[[#This Row],[Regional Planning Commission]],regional_establishments[Regional Planning Commission],0)))</f>
        <v>8.3567021873247341E-2</v>
      </c>
    </row>
    <row r="212" spans="1:34" x14ac:dyDescent="0.3">
      <c r="A212" s="76" t="s">
        <v>195</v>
      </c>
      <c r="B212" t="str">
        <f>VLOOKUP(town_establishments[[#This Row],[Municipality]],town_population[[Municipality]:[Regional Planning Commission]],2,FALSE)</f>
        <v>Two Rivers-Ottauquechee Regional Commission</v>
      </c>
      <c r="C212">
        <v>1</v>
      </c>
      <c r="D212">
        <v>6</v>
      </c>
      <c r="E212">
        <v>1</v>
      </c>
      <c r="F212">
        <v>3</v>
      </c>
      <c r="G212">
        <v>3</v>
      </c>
      <c r="H212">
        <v>0</v>
      </c>
      <c r="I212">
        <v>9</v>
      </c>
      <c r="J212">
        <v>0</v>
      </c>
      <c r="K212">
        <v>3</v>
      </c>
      <c r="L212">
        <v>1</v>
      </c>
      <c r="M212">
        <v>4</v>
      </c>
      <c r="N212">
        <v>2</v>
      </c>
      <c r="O212">
        <v>5</v>
      </c>
      <c r="P212">
        <v>4</v>
      </c>
      <c r="Q212">
        <f t="shared" si="48"/>
        <v>42</v>
      </c>
      <c r="R212" s="53">
        <f t="shared" si="49"/>
        <v>2.3809523809523808E-2</v>
      </c>
      <c r="S212" s="53">
        <f t="shared" si="50"/>
        <v>0.14285714285714285</v>
      </c>
      <c r="T212" s="53">
        <f t="shared" si="51"/>
        <v>2.3809523809523808E-2</v>
      </c>
      <c r="U212" s="53">
        <f t="shared" si="52"/>
        <v>7.1428571428571425E-2</v>
      </c>
      <c r="V212" s="53">
        <f t="shared" si="53"/>
        <v>7.1428571428571425E-2</v>
      </c>
      <c r="W212" s="53">
        <f t="shared" si="54"/>
        <v>0</v>
      </c>
      <c r="X212" s="53">
        <f t="shared" si="55"/>
        <v>0.21428571428571427</v>
      </c>
      <c r="Y212" s="53">
        <f t="shared" si="56"/>
        <v>0</v>
      </c>
      <c r="Z212" s="53">
        <f t="shared" si="57"/>
        <v>7.1428571428571425E-2</v>
      </c>
      <c r="AA212" s="53">
        <f t="shared" si="58"/>
        <v>2.3809523809523808E-2</v>
      </c>
      <c r="AB212" s="53">
        <f t="shared" si="59"/>
        <v>9.5238095238095233E-2</v>
      </c>
      <c r="AC212" s="53">
        <f t="shared" si="60"/>
        <v>4.7619047619047616E-2</v>
      </c>
      <c r="AD212" s="53">
        <f t="shared" si="61"/>
        <v>0.11904761904761904</v>
      </c>
      <c r="AE212" s="53">
        <f t="shared" si="62"/>
        <v>9.5238095238095233E-2</v>
      </c>
      <c r="AF212" s="53">
        <f t="shared" si="63"/>
        <v>1.9875070982396364E-3</v>
      </c>
      <c r="AG212" s="53">
        <f>town_establishments[[#This Row],[share of state establishments]]/($AF$250-$AF$249)</f>
        <v>2.0564042303172735E-3</v>
      </c>
      <c r="AH212" s="53">
        <f>town_establishments[[#This Row],[share of state establishments (no residual)]]/(INDEX(regional_establishments[share of state establishments],MATCH(town_establishments[[#This Row],[Regional Planning Commission]],regional_establishments[Regional Planning Commission],0)))</f>
        <v>2.3555804823331462E-2</v>
      </c>
    </row>
    <row r="213" spans="1:34" x14ac:dyDescent="0.3">
      <c r="A213" s="75" t="s">
        <v>198</v>
      </c>
      <c r="B213" t="str">
        <f>VLOOKUP(town_establishments[[#This Row],[Municipality]],town_population[[Municipality]:[Regional Planning Commission]],2,FALSE)</f>
        <v>Two Rivers-Ottauquechee Regional Commission</v>
      </c>
      <c r="C213">
        <v>8</v>
      </c>
      <c r="D213">
        <v>9</v>
      </c>
      <c r="E213">
        <v>6</v>
      </c>
      <c r="F213">
        <v>2</v>
      </c>
      <c r="G213">
        <v>0</v>
      </c>
      <c r="H213">
        <v>4</v>
      </c>
      <c r="I213">
        <v>12</v>
      </c>
      <c r="J213">
        <v>0</v>
      </c>
      <c r="K213">
        <v>8</v>
      </c>
      <c r="L213">
        <v>3</v>
      </c>
      <c r="M213">
        <v>4</v>
      </c>
      <c r="N213">
        <v>1</v>
      </c>
      <c r="O213">
        <v>6</v>
      </c>
      <c r="P213">
        <v>5</v>
      </c>
      <c r="Q213">
        <f t="shared" si="48"/>
        <v>68</v>
      </c>
      <c r="R213" s="53">
        <f t="shared" si="49"/>
        <v>0.11764705882352941</v>
      </c>
      <c r="S213" s="53">
        <f t="shared" si="50"/>
        <v>0.13235294117647059</v>
      </c>
      <c r="T213" s="53">
        <f t="shared" si="51"/>
        <v>8.8235294117647065E-2</v>
      </c>
      <c r="U213" s="53">
        <f t="shared" si="52"/>
        <v>2.9411764705882353E-2</v>
      </c>
      <c r="V213" s="53">
        <f t="shared" si="53"/>
        <v>0</v>
      </c>
      <c r="W213" s="53">
        <f t="shared" si="54"/>
        <v>5.8823529411764705E-2</v>
      </c>
      <c r="X213" s="53">
        <f t="shared" si="55"/>
        <v>0.17647058823529413</v>
      </c>
      <c r="Y213" s="53">
        <f t="shared" si="56"/>
        <v>0</v>
      </c>
      <c r="Z213" s="53">
        <f t="shared" si="57"/>
        <v>0.11764705882352941</v>
      </c>
      <c r="AA213" s="53">
        <f t="shared" si="58"/>
        <v>4.4117647058823532E-2</v>
      </c>
      <c r="AB213" s="53">
        <f t="shared" si="59"/>
        <v>5.8823529411764705E-2</v>
      </c>
      <c r="AC213" s="53">
        <f t="shared" si="60"/>
        <v>1.4705882352941176E-2</v>
      </c>
      <c r="AD213" s="53">
        <f t="shared" si="61"/>
        <v>8.8235294117647065E-2</v>
      </c>
      <c r="AE213" s="53">
        <f t="shared" si="62"/>
        <v>7.3529411764705885E-2</v>
      </c>
      <c r="AF213" s="53">
        <f t="shared" si="63"/>
        <v>3.2178686352451261E-3</v>
      </c>
      <c r="AG213" s="53">
        <f>town_establishments[[#This Row],[share of state establishments]]/($AF$250-$AF$249)</f>
        <v>3.329416372894634E-3</v>
      </c>
      <c r="AH213" s="53">
        <f>town_establishments[[#This Row],[share of state establishments (no residual)]]/(INDEX(regional_establishments[share of state establishments],MATCH(town_establishments[[#This Row],[Regional Planning Commission]],regional_establishments[Regional Planning Commission],0)))</f>
        <v>3.8137969713965235E-2</v>
      </c>
    </row>
    <row r="214" spans="1:34" x14ac:dyDescent="0.3">
      <c r="A214" s="76" t="s">
        <v>207</v>
      </c>
      <c r="B214" t="str">
        <f>VLOOKUP(town_establishments[[#This Row],[Municipality]],town_population[[Municipality]:[Regional Planning Commission]],2,FALSE)</f>
        <v>Two Rivers-Ottauquechee Regional Commission</v>
      </c>
      <c r="C214">
        <v>2</v>
      </c>
      <c r="D214">
        <v>2</v>
      </c>
      <c r="E214">
        <v>3</v>
      </c>
      <c r="F214">
        <v>0</v>
      </c>
      <c r="G214">
        <v>0</v>
      </c>
      <c r="H214">
        <v>0</v>
      </c>
      <c r="I214">
        <v>5</v>
      </c>
      <c r="J214">
        <v>0</v>
      </c>
      <c r="K214">
        <v>6</v>
      </c>
      <c r="L214">
        <v>2</v>
      </c>
      <c r="M214">
        <v>2</v>
      </c>
      <c r="N214">
        <v>1</v>
      </c>
      <c r="O214">
        <v>1</v>
      </c>
      <c r="P214">
        <v>2</v>
      </c>
      <c r="Q214">
        <f t="shared" si="48"/>
        <v>26</v>
      </c>
      <c r="R214" s="53">
        <f t="shared" si="49"/>
        <v>7.6923076923076927E-2</v>
      </c>
      <c r="S214" s="53">
        <f t="shared" si="50"/>
        <v>7.6923076923076927E-2</v>
      </c>
      <c r="T214" s="53">
        <f t="shared" si="51"/>
        <v>0.11538461538461539</v>
      </c>
      <c r="U214" s="53">
        <f t="shared" si="52"/>
        <v>0</v>
      </c>
      <c r="V214" s="53">
        <f t="shared" si="53"/>
        <v>0</v>
      </c>
      <c r="W214" s="53">
        <f t="shared" si="54"/>
        <v>0</v>
      </c>
      <c r="X214" s="53">
        <f t="shared" si="55"/>
        <v>0.19230769230769232</v>
      </c>
      <c r="Y214" s="53">
        <f t="shared" si="56"/>
        <v>0</v>
      </c>
      <c r="Z214" s="53">
        <f t="shared" si="57"/>
        <v>0.23076923076923078</v>
      </c>
      <c r="AA214" s="53">
        <f t="shared" si="58"/>
        <v>7.6923076923076927E-2</v>
      </c>
      <c r="AB214" s="53">
        <f t="shared" si="59"/>
        <v>7.6923076923076927E-2</v>
      </c>
      <c r="AC214" s="53">
        <f t="shared" si="60"/>
        <v>3.8461538461538464E-2</v>
      </c>
      <c r="AD214" s="53">
        <f t="shared" si="61"/>
        <v>3.8461538461538464E-2</v>
      </c>
      <c r="AE214" s="53">
        <f t="shared" si="62"/>
        <v>7.6923076923076927E-2</v>
      </c>
      <c r="AF214" s="53">
        <f t="shared" si="63"/>
        <v>1.2303615370054892E-3</v>
      </c>
      <c r="AG214" s="53">
        <f>town_establishments[[#This Row],[share of state establishments]]/($AF$250-$AF$249)</f>
        <v>1.2730121425773599E-3</v>
      </c>
      <c r="AH214" s="53">
        <f>town_establishments[[#This Row],[share of state establishments (no residual)]]/(INDEX(regional_establishments[share of state establishments],MATCH(town_establishments[[#This Row],[Regional Planning Commission]],regional_establishments[Regional Planning Commission],0)))</f>
        <v>1.4582164890633763E-2</v>
      </c>
    </row>
    <row r="215" spans="1:34" x14ac:dyDescent="0.3">
      <c r="A215" s="75" t="s">
        <v>224</v>
      </c>
      <c r="B215" t="str">
        <f>VLOOKUP(town_establishments[[#This Row],[Municipality]],town_population[[Municipality]:[Regional Planning Commission]],2,FALSE)</f>
        <v>Two Rivers-Ottauquechee Regional Commission</v>
      </c>
      <c r="C215">
        <v>2</v>
      </c>
      <c r="D215">
        <v>1</v>
      </c>
      <c r="E215">
        <v>3</v>
      </c>
      <c r="F215">
        <v>0</v>
      </c>
      <c r="G215">
        <v>0</v>
      </c>
      <c r="H215">
        <v>1</v>
      </c>
      <c r="I215">
        <v>3</v>
      </c>
      <c r="J215">
        <v>0</v>
      </c>
      <c r="K215">
        <v>4</v>
      </c>
      <c r="L215">
        <v>0</v>
      </c>
      <c r="M215">
        <v>1</v>
      </c>
      <c r="N215">
        <v>0</v>
      </c>
      <c r="O215">
        <v>0</v>
      </c>
      <c r="P215">
        <v>1</v>
      </c>
      <c r="Q215">
        <f t="shared" si="48"/>
        <v>16</v>
      </c>
      <c r="R215" s="53">
        <f t="shared" si="49"/>
        <v>0.125</v>
      </c>
      <c r="S215" s="53">
        <f t="shared" si="50"/>
        <v>6.25E-2</v>
      </c>
      <c r="T215" s="53">
        <f t="shared" si="51"/>
        <v>0.1875</v>
      </c>
      <c r="U215" s="53">
        <f t="shared" si="52"/>
        <v>0</v>
      </c>
      <c r="V215" s="53">
        <f t="shared" si="53"/>
        <v>0</v>
      </c>
      <c r="W215" s="53">
        <f t="shared" si="54"/>
        <v>6.25E-2</v>
      </c>
      <c r="X215" s="53">
        <f t="shared" si="55"/>
        <v>0.1875</v>
      </c>
      <c r="Y215" s="53">
        <f t="shared" si="56"/>
        <v>0</v>
      </c>
      <c r="Z215" s="53">
        <f t="shared" si="57"/>
        <v>0.25</v>
      </c>
      <c r="AA215" s="53">
        <f t="shared" si="58"/>
        <v>0</v>
      </c>
      <c r="AB215" s="53">
        <f t="shared" si="59"/>
        <v>6.25E-2</v>
      </c>
      <c r="AC215" s="53">
        <f t="shared" si="60"/>
        <v>0</v>
      </c>
      <c r="AD215" s="53">
        <f t="shared" si="61"/>
        <v>0</v>
      </c>
      <c r="AE215" s="53">
        <f t="shared" si="62"/>
        <v>6.25E-2</v>
      </c>
      <c r="AF215" s="53">
        <f t="shared" si="63"/>
        <v>7.5714556123414724E-4</v>
      </c>
      <c r="AG215" s="53">
        <f>town_establishments[[#This Row],[share of state establishments]]/($AF$250-$AF$249)</f>
        <v>7.833920877399138E-4</v>
      </c>
      <c r="AH215" s="53">
        <f>town_establishments[[#This Row],[share of state establishments (no residual)]]/(INDEX(regional_establishments[share of state establishments],MATCH(town_establishments[[#This Row],[Regional Planning Commission]],regional_establishments[Regional Planning Commission],0)))</f>
        <v>8.9736399326977006E-3</v>
      </c>
    </row>
    <row r="216" spans="1:34" x14ac:dyDescent="0.3">
      <c r="A216" s="76" t="s">
        <v>226</v>
      </c>
      <c r="B216" t="str">
        <f>VLOOKUP(town_establishments[[#This Row],[Municipality]],town_population[[Municipality]:[Regional Planning Commission]],2,FALSE)</f>
        <v>Two Rivers-Ottauquechee Regional Commission</v>
      </c>
      <c r="C216">
        <v>2</v>
      </c>
      <c r="D216">
        <v>1</v>
      </c>
      <c r="E216">
        <v>3</v>
      </c>
      <c r="F216">
        <v>0</v>
      </c>
      <c r="G216">
        <v>0</v>
      </c>
      <c r="H216">
        <v>1</v>
      </c>
      <c r="I216">
        <v>8</v>
      </c>
      <c r="J216">
        <v>0</v>
      </c>
      <c r="K216">
        <v>4</v>
      </c>
      <c r="L216">
        <v>1</v>
      </c>
      <c r="M216">
        <v>2</v>
      </c>
      <c r="N216">
        <v>0</v>
      </c>
      <c r="O216">
        <v>1</v>
      </c>
      <c r="P216">
        <v>3</v>
      </c>
      <c r="Q216">
        <f t="shared" si="48"/>
        <v>26</v>
      </c>
      <c r="R216" s="53">
        <f t="shared" si="49"/>
        <v>7.6923076923076927E-2</v>
      </c>
      <c r="S216" s="53">
        <f t="shared" si="50"/>
        <v>3.8461538461538464E-2</v>
      </c>
      <c r="T216" s="53">
        <f t="shared" si="51"/>
        <v>0.11538461538461539</v>
      </c>
      <c r="U216" s="53">
        <f t="shared" si="52"/>
        <v>0</v>
      </c>
      <c r="V216" s="53">
        <f t="shared" si="53"/>
        <v>0</v>
      </c>
      <c r="W216" s="53">
        <f t="shared" si="54"/>
        <v>3.8461538461538464E-2</v>
      </c>
      <c r="X216" s="53">
        <f t="shared" si="55"/>
        <v>0.30769230769230771</v>
      </c>
      <c r="Y216" s="53">
        <f t="shared" si="56"/>
        <v>0</v>
      </c>
      <c r="Z216" s="53">
        <f t="shared" si="57"/>
        <v>0.15384615384615385</v>
      </c>
      <c r="AA216" s="53">
        <f t="shared" si="58"/>
        <v>3.8461538461538464E-2</v>
      </c>
      <c r="AB216" s="53">
        <f t="shared" si="59"/>
        <v>7.6923076923076927E-2</v>
      </c>
      <c r="AC216" s="53">
        <f t="shared" si="60"/>
        <v>0</v>
      </c>
      <c r="AD216" s="53">
        <f t="shared" si="61"/>
        <v>3.8461538461538464E-2</v>
      </c>
      <c r="AE216" s="53">
        <f t="shared" si="62"/>
        <v>0.11538461538461539</v>
      </c>
      <c r="AF216" s="53">
        <f t="shared" si="63"/>
        <v>1.2303615370054892E-3</v>
      </c>
      <c r="AG216" s="53">
        <f>town_establishments[[#This Row],[share of state establishments]]/($AF$250-$AF$249)</f>
        <v>1.2730121425773599E-3</v>
      </c>
      <c r="AH216" s="53">
        <f>town_establishments[[#This Row],[share of state establishments (no residual)]]/(INDEX(regional_establishments[share of state establishments],MATCH(town_establishments[[#This Row],[Regional Planning Commission]],regional_establishments[Regional Planning Commission],0)))</f>
        <v>1.4582164890633763E-2</v>
      </c>
    </row>
    <row r="217" spans="1:34" x14ac:dyDescent="0.3">
      <c r="A217" s="75" t="s">
        <v>232</v>
      </c>
      <c r="B217" t="str">
        <f>VLOOKUP(town_establishments[[#This Row],[Municipality]],town_population[[Municipality]:[Regional Planning Commission]],2,FALSE)</f>
        <v>Two Rivers-Ottauquechee Regional Commission</v>
      </c>
      <c r="C217">
        <v>1</v>
      </c>
      <c r="D217">
        <v>5</v>
      </c>
      <c r="E217">
        <v>6</v>
      </c>
      <c r="F217">
        <v>1</v>
      </c>
      <c r="G217">
        <v>4</v>
      </c>
      <c r="H217">
        <v>0</v>
      </c>
      <c r="I217">
        <v>18</v>
      </c>
      <c r="J217">
        <v>1</v>
      </c>
      <c r="K217">
        <v>9</v>
      </c>
      <c r="L217">
        <v>4</v>
      </c>
      <c r="M217">
        <v>11</v>
      </c>
      <c r="N217">
        <v>0</v>
      </c>
      <c r="O217">
        <v>3</v>
      </c>
      <c r="P217">
        <v>5</v>
      </c>
      <c r="Q217">
        <f t="shared" si="48"/>
        <v>68</v>
      </c>
      <c r="R217" s="53">
        <f t="shared" si="49"/>
        <v>1.4705882352941176E-2</v>
      </c>
      <c r="S217" s="53">
        <f t="shared" si="50"/>
        <v>7.3529411764705885E-2</v>
      </c>
      <c r="T217" s="53">
        <f t="shared" si="51"/>
        <v>8.8235294117647065E-2</v>
      </c>
      <c r="U217" s="53">
        <f t="shared" si="52"/>
        <v>1.4705882352941176E-2</v>
      </c>
      <c r="V217" s="53">
        <f t="shared" si="53"/>
        <v>5.8823529411764705E-2</v>
      </c>
      <c r="W217" s="53">
        <f t="shared" si="54"/>
        <v>0</v>
      </c>
      <c r="X217" s="53">
        <f t="shared" si="55"/>
        <v>0.26470588235294118</v>
      </c>
      <c r="Y217" s="53">
        <f t="shared" si="56"/>
        <v>1.4705882352941176E-2</v>
      </c>
      <c r="Z217" s="53">
        <f t="shared" si="57"/>
        <v>0.13235294117647059</v>
      </c>
      <c r="AA217" s="53">
        <f t="shared" si="58"/>
        <v>5.8823529411764705E-2</v>
      </c>
      <c r="AB217" s="53">
        <f t="shared" si="59"/>
        <v>0.16176470588235295</v>
      </c>
      <c r="AC217" s="53">
        <f t="shared" si="60"/>
        <v>0</v>
      </c>
      <c r="AD217" s="53">
        <f t="shared" si="61"/>
        <v>4.4117647058823532E-2</v>
      </c>
      <c r="AE217" s="53">
        <f t="shared" si="62"/>
        <v>7.3529411764705885E-2</v>
      </c>
      <c r="AF217" s="53">
        <f t="shared" si="63"/>
        <v>3.2178686352451261E-3</v>
      </c>
      <c r="AG217" s="53">
        <f>town_establishments[[#This Row],[share of state establishments]]/($AF$250-$AF$249)</f>
        <v>3.329416372894634E-3</v>
      </c>
      <c r="AH217" s="53">
        <f>town_establishments[[#This Row],[share of state establishments (no residual)]]/(INDEX(regional_establishments[share of state establishments],MATCH(town_establishments[[#This Row],[Regional Planning Commission]],regional_establishments[Regional Planning Commission],0)))</f>
        <v>3.8137969713965235E-2</v>
      </c>
    </row>
    <row r="218" spans="1:34" x14ac:dyDescent="0.3">
      <c r="A218" s="76" t="s">
        <v>234</v>
      </c>
      <c r="B218" t="str">
        <f>VLOOKUP(town_establishments[[#This Row],[Municipality]],town_population[[Municipality]:[Regional Planning Commission]],2,FALSE)</f>
        <v>Two Rivers-Ottauquechee Regional Commission</v>
      </c>
      <c r="C218">
        <v>1</v>
      </c>
      <c r="D218">
        <v>1</v>
      </c>
      <c r="E218">
        <v>3</v>
      </c>
      <c r="F218">
        <v>0</v>
      </c>
      <c r="G218">
        <v>1</v>
      </c>
      <c r="H218">
        <v>1</v>
      </c>
      <c r="I218">
        <v>2</v>
      </c>
      <c r="J218">
        <v>0</v>
      </c>
      <c r="K218">
        <v>0</v>
      </c>
      <c r="L218">
        <v>0</v>
      </c>
      <c r="M218">
        <v>0</v>
      </c>
      <c r="N218">
        <v>0</v>
      </c>
      <c r="O218">
        <v>1</v>
      </c>
      <c r="P218">
        <v>0</v>
      </c>
      <c r="Q218">
        <f t="shared" si="48"/>
        <v>10</v>
      </c>
      <c r="R218" s="53">
        <f t="shared" si="49"/>
        <v>0.1</v>
      </c>
      <c r="S218" s="53">
        <f t="shared" si="50"/>
        <v>0.1</v>
      </c>
      <c r="T218" s="53">
        <f t="shared" si="51"/>
        <v>0.3</v>
      </c>
      <c r="U218" s="53">
        <f t="shared" si="52"/>
        <v>0</v>
      </c>
      <c r="V218" s="53">
        <f t="shared" si="53"/>
        <v>0.1</v>
      </c>
      <c r="W218" s="53">
        <f t="shared" si="54"/>
        <v>0.1</v>
      </c>
      <c r="X218" s="53">
        <f t="shared" si="55"/>
        <v>0.2</v>
      </c>
      <c r="Y218" s="53">
        <f t="shared" si="56"/>
        <v>0</v>
      </c>
      <c r="Z218" s="53">
        <f t="shared" si="57"/>
        <v>0</v>
      </c>
      <c r="AA218" s="53">
        <f t="shared" si="58"/>
        <v>0</v>
      </c>
      <c r="AB218" s="53">
        <f t="shared" si="59"/>
        <v>0</v>
      </c>
      <c r="AC218" s="53">
        <f t="shared" si="60"/>
        <v>0</v>
      </c>
      <c r="AD218" s="53">
        <f t="shared" si="61"/>
        <v>0.1</v>
      </c>
      <c r="AE218" s="53">
        <f t="shared" si="62"/>
        <v>0</v>
      </c>
      <c r="AF218" s="53">
        <f t="shared" si="63"/>
        <v>4.7321597577134206E-4</v>
      </c>
      <c r="AG218" s="53">
        <f>town_establishments[[#This Row],[share of state establishments]]/($AF$250-$AF$249)</f>
        <v>4.8962005483744618E-4</v>
      </c>
      <c r="AH218" s="53">
        <f>town_establishments[[#This Row],[share of state establishments (no residual)]]/(INDEX(regional_establishments[share of state establishments],MATCH(town_establishments[[#This Row],[Regional Planning Commission]],regional_establishments[Regional Planning Commission],0)))</f>
        <v>5.608524957936064E-3</v>
      </c>
    </row>
    <row r="219" spans="1:34" x14ac:dyDescent="0.3">
      <c r="A219" s="75" t="s">
        <v>237</v>
      </c>
      <c r="B219" t="str">
        <f>VLOOKUP(town_establishments[[#This Row],[Municipality]],town_population[[Municipality]:[Regional Planning Commission]],2,FALSE)</f>
        <v>Two Rivers-Ottauquechee Regional Commission</v>
      </c>
      <c r="C219">
        <v>4</v>
      </c>
      <c r="D219">
        <v>0</v>
      </c>
      <c r="E219">
        <v>1</v>
      </c>
      <c r="F219">
        <v>0</v>
      </c>
      <c r="G219">
        <v>2</v>
      </c>
      <c r="H219">
        <v>0</v>
      </c>
      <c r="I219">
        <v>1</v>
      </c>
      <c r="J219">
        <v>0</v>
      </c>
      <c r="K219">
        <v>2</v>
      </c>
      <c r="L219">
        <v>0</v>
      </c>
      <c r="M219">
        <v>2</v>
      </c>
      <c r="N219">
        <v>1</v>
      </c>
      <c r="O219">
        <v>0</v>
      </c>
      <c r="P219">
        <v>5</v>
      </c>
      <c r="Q219">
        <f t="shared" si="48"/>
        <v>18</v>
      </c>
      <c r="R219" s="53">
        <f t="shared" si="49"/>
        <v>0.22222222222222221</v>
      </c>
      <c r="S219" s="53">
        <f t="shared" si="50"/>
        <v>0</v>
      </c>
      <c r="T219" s="53">
        <f t="shared" si="51"/>
        <v>5.5555555555555552E-2</v>
      </c>
      <c r="U219" s="53">
        <f t="shared" si="52"/>
        <v>0</v>
      </c>
      <c r="V219" s="53">
        <f t="shared" si="53"/>
        <v>0.1111111111111111</v>
      </c>
      <c r="W219" s="53">
        <f t="shared" si="54"/>
        <v>0</v>
      </c>
      <c r="X219" s="53">
        <f t="shared" si="55"/>
        <v>5.5555555555555552E-2</v>
      </c>
      <c r="Y219" s="53">
        <f t="shared" si="56"/>
        <v>0</v>
      </c>
      <c r="Z219" s="53">
        <f t="shared" si="57"/>
        <v>0.1111111111111111</v>
      </c>
      <c r="AA219" s="53">
        <f t="shared" si="58"/>
        <v>0</v>
      </c>
      <c r="AB219" s="53">
        <f t="shared" si="59"/>
        <v>0.1111111111111111</v>
      </c>
      <c r="AC219" s="53">
        <f t="shared" si="60"/>
        <v>5.5555555555555552E-2</v>
      </c>
      <c r="AD219" s="53">
        <f t="shared" si="61"/>
        <v>0</v>
      </c>
      <c r="AE219" s="53">
        <f t="shared" si="62"/>
        <v>0.27777777777777779</v>
      </c>
      <c r="AF219" s="53">
        <f t="shared" si="63"/>
        <v>8.5178875638841568E-4</v>
      </c>
      <c r="AG219" s="53">
        <f>town_establishments[[#This Row],[share of state establishments]]/($AF$250-$AF$249)</f>
        <v>8.8131609870740308E-4</v>
      </c>
      <c r="AH219" s="53">
        <f>town_establishments[[#This Row],[share of state establishments (no residual)]]/(INDEX(regional_establishments[share of state establishments],MATCH(town_establishments[[#This Row],[Regional Planning Commission]],regional_establishments[Regional Planning Commission],0)))</f>
        <v>1.0095344924284913E-2</v>
      </c>
    </row>
    <row r="220" spans="1:34" x14ac:dyDescent="0.3">
      <c r="A220" s="76" t="s">
        <v>241</v>
      </c>
      <c r="B220" t="str">
        <f>VLOOKUP(town_establishments[[#This Row],[Municipality]],town_population[[Municipality]:[Regional Planning Commission]],2,FALSE)</f>
        <v>Two Rivers-Ottauquechee Regional Commission</v>
      </c>
      <c r="C220">
        <v>0</v>
      </c>
      <c r="D220">
        <v>0</v>
      </c>
      <c r="E220">
        <v>2</v>
      </c>
      <c r="F220">
        <v>1</v>
      </c>
      <c r="G220">
        <v>0</v>
      </c>
      <c r="H220">
        <v>0</v>
      </c>
      <c r="I220">
        <v>4</v>
      </c>
      <c r="J220">
        <v>0</v>
      </c>
      <c r="K220">
        <v>2</v>
      </c>
      <c r="L220">
        <v>1</v>
      </c>
      <c r="M220">
        <v>0</v>
      </c>
      <c r="N220">
        <v>0</v>
      </c>
      <c r="O220">
        <v>0</v>
      </c>
      <c r="P220">
        <v>1</v>
      </c>
      <c r="Q220">
        <f t="shared" si="48"/>
        <v>11</v>
      </c>
      <c r="R220" s="53">
        <f t="shared" si="49"/>
        <v>0</v>
      </c>
      <c r="S220" s="53">
        <f t="shared" si="50"/>
        <v>0</v>
      </c>
      <c r="T220" s="53">
        <f t="shared" si="51"/>
        <v>0.18181818181818182</v>
      </c>
      <c r="U220" s="53">
        <f t="shared" si="52"/>
        <v>9.0909090909090912E-2</v>
      </c>
      <c r="V220" s="53">
        <f t="shared" si="53"/>
        <v>0</v>
      </c>
      <c r="W220" s="53">
        <f t="shared" si="54"/>
        <v>0</v>
      </c>
      <c r="X220" s="53">
        <f t="shared" si="55"/>
        <v>0.36363636363636365</v>
      </c>
      <c r="Y220" s="53">
        <f t="shared" si="56"/>
        <v>0</v>
      </c>
      <c r="Z220" s="53">
        <f t="shared" si="57"/>
        <v>0.18181818181818182</v>
      </c>
      <c r="AA220" s="53">
        <f t="shared" si="58"/>
        <v>9.0909090909090912E-2</v>
      </c>
      <c r="AB220" s="53">
        <f t="shared" si="59"/>
        <v>0</v>
      </c>
      <c r="AC220" s="53">
        <f t="shared" si="60"/>
        <v>0</v>
      </c>
      <c r="AD220" s="53">
        <f t="shared" si="61"/>
        <v>0</v>
      </c>
      <c r="AE220" s="53">
        <f t="shared" si="62"/>
        <v>9.0909090909090912E-2</v>
      </c>
      <c r="AF220" s="53">
        <f t="shared" si="63"/>
        <v>5.2053757334847629E-4</v>
      </c>
      <c r="AG220" s="53">
        <f>town_establishments[[#This Row],[share of state establishments]]/($AF$250-$AF$249)</f>
        <v>5.3858206032119077E-4</v>
      </c>
      <c r="AH220" s="53">
        <f>town_establishments[[#This Row],[share of state establishments (no residual)]]/(INDEX(regional_establishments[share of state establishments],MATCH(town_establishments[[#This Row],[Regional Planning Commission]],regional_establishments[Regional Planning Commission],0)))</f>
        <v>6.1693774537296695E-3</v>
      </c>
    </row>
    <row r="221" spans="1:34" x14ac:dyDescent="0.3">
      <c r="A221" s="75" t="s">
        <v>257</v>
      </c>
      <c r="B221" t="str">
        <f>VLOOKUP(town_establishments[[#This Row],[Municipality]],town_population[[Municipality]:[Regional Planning Commission]],2,FALSE)</f>
        <v>Two Rivers-Ottauquechee Regional Commission</v>
      </c>
      <c r="C221">
        <v>0</v>
      </c>
      <c r="D221">
        <v>0</v>
      </c>
      <c r="E221">
        <v>1</v>
      </c>
      <c r="F221">
        <v>0</v>
      </c>
      <c r="G221">
        <v>0</v>
      </c>
      <c r="H221">
        <v>0</v>
      </c>
      <c r="I221">
        <v>0</v>
      </c>
      <c r="J221">
        <v>0</v>
      </c>
      <c r="K221">
        <v>0</v>
      </c>
      <c r="L221">
        <v>1</v>
      </c>
      <c r="M221">
        <v>1</v>
      </c>
      <c r="N221">
        <v>0</v>
      </c>
      <c r="O221">
        <v>0</v>
      </c>
      <c r="P221">
        <v>0</v>
      </c>
      <c r="Q221">
        <f t="shared" si="48"/>
        <v>3</v>
      </c>
      <c r="R221" s="53">
        <f t="shared" si="49"/>
        <v>0</v>
      </c>
      <c r="S221" s="53">
        <f t="shared" si="50"/>
        <v>0</v>
      </c>
      <c r="T221" s="53">
        <f t="shared" si="51"/>
        <v>0.33333333333333331</v>
      </c>
      <c r="U221" s="53">
        <f t="shared" si="52"/>
        <v>0</v>
      </c>
      <c r="V221" s="53">
        <f t="shared" si="53"/>
        <v>0</v>
      </c>
      <c r="W221" s="53">
        <f t="shared" si="54"/>
        <v>0</v>
      </c>
      <c r="X221" s="53">
        <f t="shared" si="55"/>
        <v>0</v>
      </c>
      <c r="Y221" s="53">
        <f t="shared" si="56"/>
        <v>0</v>
      </c>
      <c r="Z221" s="53">
        <f t="shared" si="57"/>
        <v>0</v>
      </c>
      <c r="AA221" s="53">
        <f t="shared" si="58"/>
        <v>0.33333333333333331</v>
      </c>
      <c r="AB221" s="53">
        <f t="shared" si="59"/>
        <v>0.33333333333333331</v>
      </c>
      <c r="AC221" s="53">
        <f t="shared" si="60"/>
        <v>0</v>
      </c>
      <c r="AD221" s="53">
        <f t="shared" si="61"/>
        <v>0</v>
      </c>
      <c r="AE221" s="53">
        <f t="shared" si="62"/>
        <v>0</v>
      </c>
      <c r="AF221" s="53">
        <f t="shared" si="63"/>
        <v>1.4196479273140261E-4</v>
      </c>
      <c r="AG221" s="53">
        <f>town_establishments[[#This Row],[share of state establishments]]/($AF$250-$AF$249)</f>
        <v>1.4688601645123384E-4</v>
      </c>
      <c r="AH221" s="53">
        <f>town_establishments[[#This Row],[share of state establishments (no residual)]]/(INDEX(regional_establishments[share of state establishments],MATCH(town_establishments[[#This Row],[Regional Planning Commission]],regional_establishments[Regional Planning Commission],0)))</f>
        <v>1.682557487380819E-3</v>
      </c>
    </row>
    <row r="222" spans="1:34" x14ac:dyDescent="0.3">
      <c r="A222" s="76" t="s">
        <v>280</v>
      </c>
      <c r="B222" t="str">
        <f>VLOOKUP(town_establishments[[#This Row],[Municipality]],town_population[[Municipality]:[Regional Planning Commission]],2,FALSE)</f>
        <v>Two Rivers-Ottauquechee Regional Commission</v>
      </c>
      <c r="C222">
        <v>10</v>
      </c>
      <c r="D222">
        <v>29</v>
      </c>
      <c r="E222">
        <v>4</v>
      </c>
      <c r="F222">
        <v>5</v>
      </c>
      <c r="G222">
        <v>11</v>
      </c>
      <c r="H222">
        <v>8</v>
      </c>
      <c r="I222">
        <v>34</v>
      </c>
      <c r="J222">
        <v>0</v>
      </c>
      <c r="K222">
        <v>29</v>
      </c>
      <c r="L222">
        <v>4</v>
      </c>
      <c r="M222">
        <v>29</v>
      </c>
      <c r="N222">
        <v>15</v>
      </c>
      <c r="O222">
        <v>23</v>
      </c>
      <c r="P222">
        <v>33</v>
      </c>
      <c r="Q222">
        <f t="shared" si="48"/>
        <v>234</v>
      </c>
      <c r="R222" s="53">
        <f t="shared" si="49"/>
        <v>4.2735042735042736E-2</v>
      </c>
      <c r="S222" s="53">
        <f t="shared" si="50"/>
        <v>0.12393162393162394</v>
      </c>
      <c r="T222" s="53">
        <f t="shared" si="51"/>
        <v>1.7094017094017096E-2</v>
      </c>
      <c r="U222" s="53">
        <f t="shared" si="52"/>
        <v>2.1367521367521368E-2</v>
      </c>
      <c r="V222" s="53">
        <f t="shared" si="53"/>
        <v>4.7008547008547008E-2</v>
      </c>
      <c r="W222" s="53">
        <f t="shared" si="54"/>
        <v>3.4188034188034191E-2</v>
      </c>
      <c r="X222" s="53">
        <f t="shared" si="55"/>
        <v>0.14529914529914531</v>
      </c>
      <c r="Y222" s="53">
        <f t="shared" si="56"/>
        <v>0</v>
      </c>
      <c r="Z222" s="53">
        <f t="shared" si="57"/>
        <v>0.12393162393162394</v>
      </c>
      <c r="AA222" s="53">
        <f t="shared" si="58"/>
        <v>1.7094017094017096E-2</v>
      </c>
      <c r="AB222" s="53">
        <f t="shared" si="59"/>
        <v>0.12393162393162394</v>
      </c>
      <c r="AC222" s="53">
        <f t="shared" si="60"/>
        <v>6.4102564102564097E-2</v>
      </c>
      <c r="AD222" s="53">
        <f t="shared" si="61"/>
        <v>9.8290598290598288E-2</v>
      </c>
      <c r="AE222" s="53">
        <f t="shared" si="62"/>
        <v>0.14102564102564102</v>
      </c>
      <c r="AF222" s="53">
        <f t="shared" si="63"/>
        <v>1.1073253833049404E-2</v>
      </c>
      <c r="AG222" s="53">
        <f>town_establishments[[#This Row],[share of state establishments]]/($AF$250-$AF$249)</f>
        <v>1.1457109283196241E-2</v>
      </c>
      <c r="AH222" s="53">
        <f>town_establishments[[#This Row],[share of state establishments (no residual)]]/(INDEX(regional_establishments[share of state establishments],MATCH(town_establishments[[#This Row],[Regional Planning Commission]],regional_establishments[Regional Planning Commission],0)))</f>
        <v>0.1312394840157039</v>
      </c>
    </row>
    <row r="223" spans="1:34" x14ac:dyDescent="0.3">
      <c r="A223" s="75" t="s">
        <v>28</v>
      </c>
      <c r="B223" t="str">
        <f>VLOOKUP(town_establishments[[#This Row],[Municipality]],town_population[[Municipality]:[Regional Planning Commission]],2,FALSE)</f>
        <v>Windham Regional Commission</v>
      </c>
      <c r="C223">
        <v>0</v>
      </c>
      <c r="D223">
        <v>0</v>
      </c>
      <c r="E223">
        <v>0</v>
      </c>
      <c r="F223">
        <v>0</v>
      </c>
      <c r="G223">
        <v>0</v>
      </c>
      <c r="H223">
        <v>0</v>
      </c>
      <c r="I223">
        <v>0</v>
      </c>
      <c r="J223">
        <v>0</v>
      </c>
      <c r="K223">
        <v>0</v>
      </c>
      <c r="L223">
        <v>0</v>
      </c>
      <c r="M223">
        <v>0</v>
      </c>
      <c r="N223">
        <v>0</v>
      </c>
      <c r="O223">
        <v>0</v>
      </c>
      <c r="P223">
        <v>1</v>
      </c>
      <c r="Q223">
        <f t="shared" si="48"/>
        <v>1</v>
      </c>
      <c r="R223" s="53">
        <f t="shared" si="49"/>
        <v>0</v>
      </c>
      <c r="S223" s="53">
        <f t="shared" si="50"/>
        <v>0</v>
      </c>
      <c r="T223" s="53">
        <f t="shared" si="51"/>
        <v>0</v>
      </c>
      <c r="U223" s="53">
        <f t="shared" si="52"/>
        <v>0</v>
      </c>
      <c r="V223" s="53">
        <f t="shared" si="53"/>
        <v>0</v>
      </c>
      <c r="W223" s="53">
        <f t="shared" si="54"/>
        <v>0</v>
      </c>
      <c r="X223" s="53">
        <f t="shared" si="55"/>
        <v>0</v>
      </c>
      <c r="Y223" s="53">
        <f t="shared" si="56"/>
        <v>0</v>
      </c>
      <c r="Z223" s="53">
        <f t="shared" si="57"/>
        <v>0</v>
      </c>
      <c r="AA223" s="53">
        <f t="shared" si="58"/>
        <v>0</v>
      </c>
      <c r="AB223" s="53">
        <f t="shared" si="59"/>
        <v>0</v>
      </c>
      <c r="AC223" s="53">
        <f t="shared" si="60"/>
        <v>0</v>
      </c>
      <c r="AD223" s="53">
        <f t="shared" si="61"/>
        <v>0</v>
      </c>
      <c r="AE223" s="53">
        <f t="shared" si="62"/>
        <v>1</v>
      </c>
      <c r="AF223" s="53">
        <f t="shared" si="63"/>
        <v>4.7321597577134202E-5</v>
      </c>
      <c r="AG223" s="53">
        <f>town_establishments[[#This Row],[share of state establishments]]/($AF$250-$AF$249)</f>
        <v>4.8962005483744613E-5</v>
      </c>
      <c r="AH223" s="53">
        <f>town_establishments[[#This Row],[share of state establishments (no residual)]]/(INDEX(regional_establishments[share of state establishments],MATCH(town_establishments[[#This Row],[Regional Planning Commission]],regional_establishments[Regional Planning Commission],0)))</f>
        <v>5.837711617046118E-4</v>
      </c>
    </row>
    <row r="224" spans="1:34" x14ac:dyDescent="0.3">
      <c r="A224" s="76" t="s">
        <v>52</v>
      </c>
      <c r="B224" t="str">
        <f>VLOOKUP(town_establishments[[#This Row],[Municipality]],town_population[[Municipality]:[Regional Planning Commission]],2,FALSE)</f>
        <v>Windham Regional Commission</v>
      </c>
      <c r="C224">
        <v>46</v>
      </c>
      <c r="D224">
        <v>95</v>
      </c>
      <c r="E224">
        <v>11</v>
      </c>
      <c r="F224">
        <v>24</v>
      </c>
      <c r="G224">
        <v>26</v>
      </c>
      <c r="H224">
        <v>29</v>
      </c>
      <c r="I224">
        <v>104</v>
      </c>
      <c r="J224">
        <v>1</v>
      </c>
      <c r="K224">
        <v>51</v>
      </c>
      <c r="L224">
        <v>39</v>
      </c>
      <c r="M224">
        <v>99</v>
      </c>
      <c r="N224">
        <v>17</v>
      </c>
      <c r="O224">
        <v>70</v>
      </c>
      <c r="P224">
        <v>64</v>
      </c>
      <c r="Q224">
        <f t="shared" si="48"/>
        <v>676</v>
      </c>
      <c r="R224" s="53">
        <f t="shared" si="49"/>
        <v>6.8047337278106509E-2</v>
      </c>
      <c r="S224" s="53">
        <f t="shared" si="50"/>
        <v>0.14053254437869822</v>
      </c>
      <c r="T224" s="53">
        <f t="shared" si="51"/>
        <v>1.6272189349112426E-2</v>
      </c>
      <c r="U224" s="53">
        <f t="shared" si="52"/>
        <v>3.5502958579881658E-2</v>
      </c>
      <c r="V224" s="53">
        <f t="shared" si="53"/>
        <v>3.8461538461538464E-2</v>
      </c>
      <c r="W224" s="53">
        <f t="shared" si="54"/>
        <v>4.2899408284023666E-2</v>
      </c>
      <c r="X224" s="53">
        <f t="shared" si="55"/>
        <v>0.15384615384615385</v>
      </c>
      <c r="Y224" s="53">
        <f t="shared" si="56"/>
        <v>1.4792899408284023E-3</v>
      </c>
      <c r="Z224" s="53">
        <f t="shared" si="57"/>
        <v>7.5443786982248517E-2</v>
      </c>
      <c r="AA224" s="53">
        <f t="shared" si="58"/>
        <v>5.7692307692307696E-2</v>
      </c>
      <c r="AB224" s="53">
        <f t="shared" si="59"/>
        <v>0.14644970414201183</v>
      </c>
      <c r="AC224" s="53">
        <f t="shared" si="60"/>
        <v>2.514792899408284E-2</v>
      </c>
      <c r="AD224" s="53">
        <f t="shared" si="61"/>
        <v>0.10355029585798817</v>
      </c>
      <c r="AE224" s="53">
        <f t="shared" si="62"/>
        <v>9.4674556213017749E-2</v>
      </c>
      <c r="AF224" s="53">
        <f t="shared" si="63"/>
        <v>3.1989399962142721E-2</v>
      </c>
      <c r="AG224" s="53">
        <f>town_establishments[[#This Row],[share of state establishments]]/($AF$250-$AF$249)</f>
        <v>3.3098315707011362E-2</v>
      </c>
      <c r="AH224" s="53">
        <f>town_establishments[[#This Row],[share of state establishments (no residual)]]/(INDEX(regional_establishments[share of state establishments],MATCH(town_establishments[[#This Row],[Regional Planning Commission]],regional_establishments[Regional Planning Commission],0)))</f>
        <v>0.39462930531231766</v>
      </c>
    </row>
    <row r="225" spans="1:34" x14ac:dyDescent="0.3">
      <c r="A225" s="75" t="s">
        <v>58</v>
      </c>
      <c r="B225" t="str">
        <f>VLOOKUP(town_establishments[[#This Row],[Municipality]],town_population[[Municipality]:[Regional Planning Commission]],2,FALSE)</f>
        <v>Windham Regional Commission</v>
      </c>
      <c r="C225">
        <v>1</v>
      </c>
      <c r="D225">
        <v>0</v>
      </c>
      <c r="E225">
        <v>0</v>
      </c>
      <c r="F225">
        <v>0</v>
      </c>
      <c r="G225">
        <v>0</v>
      </c>
      <c r="H225">
        <v>1</v>
      </c>
      <c r="I225">
        <v>3</v>
      </c>
      <c r="J225">
        <v>0</v>
      </c>
      <c r="K225">
        <v>3</v>
      </c>
      <c r="L225">
        <v>0</v>
      </c>
      <c r="M225">
        <v>1</v>
      </c>
      <c r="N225">
        <v>2</v>
      </c>
      <c r="O225">
        <v>0</v>
      </c>
      <c r="P225">
        <v>0</v>
      </c>
      <c r="Q225">
        <f t="shared" si="48"/>
        <v>11</v>
      </c>
      <c r="R225" s="53">
        <f t="shared" si="49"/>
        <v>9.0909090909090912E-2</v>
      </c>
      <c r="S225" s="53">
        <f t="shared" si="50"/>
        <v>0</v>
      </c>
      <c r="T225" s="53">
        <f t="shared" si="51"/>
        <v>0</v>
      </c>
      <c r="U225" s="53">
        <f t="shared" si="52"/>
        <v>0</v>
      </c>
      <c r="V225" s="53">
        <f t="shared" si="53"/>
        <v>0</v>
      </c>
      <c r="W225" s="53">
        <f t="shared" si="54"/>
        <v>9.0909090909090912E-2</v>
      </c>
      <c r="X225" s="53">
        <f t="shared" si="55"/>
        <v>0.27272727272727271</v>
      </c>
      <c r="Y225" s="53">
        <f t="shared" si="56"/>
        <v>0</v>
      </c>
      <c r="Z225" s="53">
        <f t="shared" si="57"/>
        <v>0.27272727272727271</v>
      </c>
      <c r="AA225" s="53">
        <f t="shared" si="58"/>
        <v>0</v>
      </c>
      <c r="AB225" s="53">
        <f t="shared" si="59"/>
        <v>9.0909090909090912E-2</v>
      </c>
      <c r="AC225" s="53">
        <f t="shared" si="60"/>
        <v>0.18181818181818182</v>
      </c>
      <c r="AD225" s="53">
        <f t="shared" si="61"/>
        <v>0</v>
      </c>
      <c r="AE225" s="53">
        <f t="shared" si="62"/>
        <v>0</v>
      </c>
      <c r="AF225" s="53">
        <f t="shared" si="63"/>
        <v>5.2053757334847629E-4</v>
      </c>
      <c r="AG225" s="53">
        <f>town_establishments[[#This Row],[share of state establishments]]/($AF$250-$AF$249)</f>
        <v>5.3858206032119077E-4</v>
      </c>
      <c r="AH225" s="53">
        <f>town_establishments[[#This Row],[share of state establishments (no residual)]]/(INDEX(regional_establishments[share of state establishments],MATCH(town_establishments[[#This Row],[Regional Planning Commission]],regional_establishments[Regional Planning Commission],0)))</f>
        <v>6.4214827787507306E-3</v>
      </c>
    </row>
    <row r="226" spans="1:34" x14ac:dyDescent="0.3">
      <c r="A226" s="76" t="s">
        <v>86</v>
      </c>
      <c r="B226" t="str">
        <f>VLOOKUP(town_establishments[[#This Row],[Municipality]],town_population[[Municipality]:[Regional Planning Commission]],2,FALSE)</f>
        <v>Windham Regional Commission</v>
      </c>
      <c r="C226">
        <v>4</v>
      </c>
      <c r="D226">
        <v>8</v>
      </c>
      <c r="E226">
        <v>2</v>
      </c>
      <c r="F226">
        <v>0</v>
      </c>
      <c r="G226">
        <v>6</v>
      </c>
      <c r="H226">
        <v>10</v>
      </c>
      <c r="I226">
        <v>21</v>
      </c>
      <c r="J226">
        <v>0</v>
      </c>
      <c r="K226">
        <v>16</v>
      </c>
      <c r="L226">
        <v>4</v>
      </c>
      <c r="M226">
        <v>2</v>
      </c>
      <c r="N226">
        <v>2</v>
      </c>
      <c r="O226">
        <v>25</v>
      </c>
      <c r="P226">
        <v>6</v>
      </c>
      <c r="Q226">
        <f t="shared" si="48"/>
        <v>106</v>
      </c>
      <c r="R226" s="53">
        <f t="shared" si="49"/>
        <v>3.7735849056603772E-2</v>
      </c>
      <c r="S226" s="53">
        <f t="shared" si="50"/>
        <v>7.5471698113207544E-2</v>
      </c>
      <c r="T226" s="53">
        <f t="shared" si="51"/>
        <v>1.8867924528301886E-2</v>
      </c>
      <c r="U226" s="53">
        <f t="shared" si="52"/>
        <v>0</v>
      </c>
      <c r="V226" s="53">
        <f t="shared" si="53"/>
        <v>5.6603773584905662E-2</v>
      </c>
      <c r="W226" s="53">
        <f t="shared" si="54"/>
        <v>9.4339622641509441E-2</v>
      </c>
      <c r="X226" s="53">
        <f t="shared" si="55"/>
        <v>0.19811320754716982</v>
      </c>
      <c r="Y226" s="53">
        <f t="shared" si="56"/>
        <v>0</v>
      </c>
      <c r="Z226" s="53">
        <f t="shared" si="57"/>
        <v>0.15094339622641509</v>
      </c>
      <c r="AA226" s="53">
        <f t="shared" si="58"/>
        <v>3.7735849056603772E-2</v>
      </c>
      <c r="AB226" s="53">
        <f t="shared" si="59"/>
        <v>1.8867924528301886E-2</v>
      </c>
      <c r="AC226" s="53">
        <f t="shared" si="60"/>
        <v>1.8867924528301886E-2</v>
      </c>
      <c r="AD226" s="53">
        <f t="shared" si="61"/>
        <v>0.23584905660377359</v>
      </c>
      <c r="AE226" s="53">
        <f t="shared" si="62"/>
        <v>5.6603773584905662E-2</v>
      </c>
      <c r="AF226" s="53">
        <f t="shared" si="63"/>
        <v>5.0160893431762258E-3</v>
      </c>
      <c r="AG226" s="53">
        <f>town_establishments[[#This Row],[share of state establishments]]/($AF$250-$AF$249)</f>
        <v>5.1899725812769295E-3</v>
      </c>
      <c r="AH226" s="53">
        <f>town_establishments[[#This Row],[share of state establishments (no residual)]]/(INDEX(regional_establishments[share of state establishments],MATCH(town_establishments[[#This Row],[Regional Planning Commission]],regional_establishments[Regional Planning Commission],0)))</f>
        <v>6.1879743140688857E-2</v>
      </c>
    </row>
    <row r="227" spans="1:34" x14ac:dyDescent="0.3">
      <c r="A227" s="75" t="s">
        <v>87</v>
      </c>
      <c r="B227" t="str">
        <f>VLOOKUP(town_establishments[[#This Row],[Municipality]],town_population[[Municipality]:[Regional Planning Commission]],2,FALSE)</f>
        <v>Windham Regional Commission</v>
      </c>
      <c r="C227">
        <v>4</v>
      </c>
      <c r="D227">
        <v>2</v>
      </c>
      <c r="E227">
        <v>2</v>
      </c>
      <c r="F227">
        <v>3</v>
      </c>
      <c r="G227">
        <v>0</v>
      </c>
      <c r="H227">
        <v>2</v>
      </c>
      <c r="I227">
        <v>9</v>
      </c>
      <c r="J227">
        <v>0</v>
      </c>
      <c r="K227">
        <v>5</v>
      </c>
      <c r="L227">
        <v>3</v>
      </c>
      <c r="M227">
        <v>1</v>
      </c>
      <c r="N227">
        <v>0</v>
      </c>
      <c r="O227">
        <v>3</v>
      </c>
      <c r="P227">
        <v>1</v>
      </c>
      <c r="Q227">
        <f t="shared" si="48"/>
        <v>35</v>
      </c>
      <c r="R227" s="53">
        <f t="shared" si="49"/>
        <v>0.11428571428571428</v>
      </c>
      <c r="S227" s="53">
        <f t="shared" si="50"/>
        <v>5.7142857142857141E-2</v>
      </c>
      <c r="T227" s="53">
        <f t="shared" si="51"/>
        <v>5.7142857142857141E-2</v>
      </c>
      <c r="U227" s="53">
        <f t="shared" si="52"/>
        <v>8.5714285714285715E-2</v>
      </c>
      <c r="V227" s="53">
        <f t="shared" si="53"/>
        <v>0</v>
      </c>
      <c r="W227" s="53">
        <f t="shared" si="54"/>
        <v>5.7142857142857141E-2</v>
      </c>
      <c r="X227" s="53">
        <f t="shared" si="55"/>
        <v>0.25714285714285712</v>
      </c>
      <c r="Y227" s="53">
        <f t="shared" si="56"/>
        <v>0</v>
      </c>
      <c r="Z227" s="53">
        <f t="shared" si="57"/>
        <v>0.14285714285714285</v>
      </c>
      <c r="AA227" s="53">
        <f t="shared" si="58"/>
        <v>8.5714285714285715E-2</v>
      </c>
      <c r="AB227" s="53">
        <f t="shared" si="59"/>
        <v>2.8571428571428571E-2</v>
      </c>
      <c r="AC227" s="53">
        <f t="shared" si="60"/>
        <v>0</v>
      </c>
      <c r="AD227" s="53">
        <f t="shared" si="61"/>
        <v>8.5714285714285715E-2</v>
      </c>
      <c r="AE227" s="53">
        <f t="shared" si="62"/>
        <v>2.8571428571428571E-2</v>
      </c>
      <c r="AF227" s="53">
        <f t="shared" si="63"/>
        <v>1.6562559151996972E-3</v>
      </c>
      <c r="AG227" s="53">
        <f>town_establishments[[#This Row],[share of state establishments]]/($AF$250-$AF$249)</f>
        <v>1.7136701919310616E-3</v>
      </c>
      <c r="AH227" s="53">
        <f>town_establishments[[#This Row],[share of state establishments (no residual)]]/(INDEX(regional_establishments[share of state establishments],MATCH(town_establishments[[#This Row],[Regional Planning Commission]],regional_establishments[Regional Planning Commission],0)))</f>
        <v>2.0431990659661416E-2</v>
      </c>
    </row>
    <row r="228" spans="1:34" x14ac:dyDescent="0.3">
      <c r="A228" s="76" t="s">
        <v>109</v>
      </c>
      <c r="B228" t="str">
        <f>VLOOKUP(town_establishments[[#This Row],[Municipality]],town_population[[Municipality]:[Regional Planning Commission]],2,FALSE)</f>
        <v>Windham Regional Commission</v>
      </c>
      <c r="C228">
        <v>0</v>
      </c>
      <c r="D228">
        <v>1</v>
      </c>
      <c r="E228">
        <v>1</v>
      </c>
      <c r="F228">
        <v>0</v>
      </c>
      <c r="G228">
        <v>2</v>
      </c>
      <c r="H228">
        <v>1</v>
      </c>
      <c r="I228">
        <v>3</v>
      </c>
      <c r="J228">
        <v>0</v>
      </c>
      <c r="K228">
        <v>0</v>
      </c>
      <c r="L228">
        <v>1</v>
      </c>
      <c r="M228">
        <v>0</v>
      </c>
      <c r="N228">
        <v>1</v>
      </c>
      <c r="O228">
        <v>1</v>
      </c>
      <c r="P228">
        <v>6</v>
      </c>
      <c r="Q228">
        <f t="shared" si="48"/>
        <v>17</v>
      </c>
      <c r="R228" s="53">
        <f t="shared" si="49"/>
        <v>0</v>
      </c>
      <c r="S228" s="53">
        <f t="shared" si="50"/>
        <v>5.8823529411764705E-2</v>
      </c>
      <c r="T228" s="53">
        <f t="shared" si="51"/>
        <v>5.8823529411764705E-2</v>
      </c>
      <c r="U228" s="53">
        <f t="shared" si="52"/>
        <v>0</v>
      </c>
      <c r="V228" s="53">
        <f t="shared" si="53"/>
        <v>0.11764705882352941</v>
      </c>
      <c r="W228" s="53">
        <f t="shared" si="54"/>
        <v>5.8823529411764705E-2</v>
      </c>
      <c r="X228" s="53">
        <f t="shared" si="55"/>
        <v>0.17647058823529413</v>
      </c>
      <c r="Y228" s="53">
        <f t="shared" si="56"/>
        <v>0</v>
      </c>
      <c r="Z228" s="53">
        <f t="shared" si="57"/>
        <v>0</v>
      </c>
      <c r="AA228" s="53">
        <f t="shared" si="58"/>
        <v>5.8823529411764705E-2</v>
      </c>
      <c r="AB228" s="53">
        <f t="shared" si="59"/>
        <v>0</v>
      </c>
      <c r="AC228" s="53">
        <f t="shared" si="60"/>
        <v>5.8823529411764705E-2</v>
      </c>
      <c r="AD228" s="53">
        <f t="shared" si="61"/>
        <v>5.8823529411764705E-2</v>
      </c>
      <c r="AE228" s="53">
        <f t="shared" si="62"/>
        <v>0.35294117647058826</v>
      </c>
      <c r="AF228" s="53">
        <f t="shared" si="63"/>
        <v>8.0446715881128152E-4</v>
      </c>
      <c r="AG228" s="53">
        <f>town_establishments[[#This Row],[share of state establishments]]/($AF$250-$AF$249)</f>
        <v>8.323540932236585E-4</v>
      </c>
      <c r="AH228" s="53">
        <f>town_establishments[[#This Row],[share of state establishments (no residual)]]/(INDEX(regional_establishments[share of state establishments],MATCH(town_establishments[[#This Row],[Regional Planning Commission]],regional_establishments[Regional Planning Commission],0)))</f>
        <v>9.9241097489784023E-3</v>
      </c>
    </row>
    <row r="229" spans="1:34" x14ac:dyDescent="0.3">
      <c r="A229" s="75" t="s">
        <v>116</v>
      </c>
      <c r="B229" t="str">
        <f>VLOOKUP(town_establishments[[#This Row],[Municipality]],town_population[[Municipality]:[Regional Planning Commission]],2,FALSE)</f>
        <v>Windham Regional Commission</v>
      </c>
      <c r="C229">
        <v>2</v>
      </c>
      <c r="D229">
        <v>1</v>
      </c>
      <c r="E229">
        <v>1</v>
      </c>
      <c r="F229">
        <v>2</v>
      </c>
      <c r="G229">
        <v>0</v>
      </c>
      <c r="H229">
        <v>2</v>
      </c>
      <c r="I229">
        <v>10</v>
      </c>
      <c r="J229">
        <v>0</v>
      </c>
      <c r="K229">
        <v>10</v>
      </c>
      <c r="L229">
        <v>0</v>
      </c>
      <c r="M229">
        <v>5</v>
      </c>
      <c r="N229">
        <v>0</v>
      </c>
      <c r="O229">
        <v>0</v>
      </c>
      <c r="P229">
        <v>6</v>
      </c>
      <c r="Q229">
        <f t="shared" si="48"/>
        <v>39</v>
      </c>
      <c r="R229" s="53">
        <f t="shared" si="49"/>
        <v>5.128205128205128E-2</v>
      </c>
      <c r="S229" s="53">
        <f t="shared" si="50"/>
        <v>2.564102564102564E-2</v>
      </c>
      <c r="T229" s="53">
        <f t="shared" si="51"/>
        <v>2.564102564102564E-2</v>
      </c>
      <c r="U229" s="53">
        <f t="shared" si="52"/>
        <v>5.128205128205128E-2</v>
      </c>
      <c r="V229" s="53">
        <f t="shared" si="53"/>
        <v>0</v>
      </c>
      <c r="W229" s="53">
        <f t="shared" si="54"/>
        <v>5.128205128205128E-2</v>
      </c>
      <c r="X229" s="53">
        <f t="shared" si="55"/>
        <v>0.25641025641025639</v>
      </c>
      <c r="Y229" s="53">
        <f t="shared" si="56"/>
        <v>0</v>
      </c>
      <c r="Z229" s="53">
        <f t="shared" si="57"/>
        <v>0.25641025641025639</v>
      </c>
      <c r="AA229" s="53">
        <f t="shared" si="58"/>
        <v>0</v>
      </c>
      <c r="AB229" s="53">
        <f t="shared" si="59"/>
        <v>0.12820512820512819</v>
      </c>
      <c r="AC229" s="53">
        <f t="shared" si="60"/>
        <v>0</v>
      </c>
      <c r="AD229" s="53">
        <f t="shared" si="61"/>
        <v>0</v>
      </c>
      <c r="AE229" s="53">
        <f t="shared" si="62"/>
        <v>0.15384615384615385</v>
      </c>
      <c r="AF229" s="53">
        <f t="shared" si="63"/>
        <v>1.8455423055082339E-3</v>
      </c>
      <c r="AG229" s="53">
        <f>town_establishments[[#This Row],[share of state establishments]]/($AF$250-$AF$249)</f>
        <v>1.9095182138660399E-3</v>
      </c>
      <c r="AH229" s="53">
        <f>town_establishments[[#This Row],[share of state establishments (no residual)]]/(INDEX(regional_establishments[share of state establishments],MATCH(town_establishments[[#This Row],[Regional Planning Commission]],regional_establishments[Regional Planning Commission],0)))</f>
        <v>2.276707530647986E-2</v>
      </c>
    </row>
    <row r="230" spans="1:34" x14ac:dyDescent="0.3">
      <c r="A230" s="76" t="s">
        <v>117</v>
      </c>
      <c r="B230" t="str">
        <f>VLOOKUP(town_establishments[[#This Row],[Municipality]],town_population[[Municipality]:[Regional Planning Commission]],2,FALSE)</f>
        <v>Windham Regional Commission</v>
      </c>
      <c r="C230">
        <v>0</v>
      </c>
      <c r="D230">
        <v>0</v>
      </c>
      <c r="E230">
        <v>2</v>
      </c>
      <c r="F230">
        <v>0</v>
      </c>
      <c r="G230">
        <v>0</v>
      </c>
      <c r="H230">
        <v>0</v>
      </c>
      <c r="I230">
        <v>2</v>
      </c>
      <c r="J230">
        <v>0</v>
      </c>
      <c r="K230">
        <v>1</v>
      </c>
      <c r="L230">
        <v>0</v>
      </c>
      <c r="M230">
        <v>0</v>
      </c>
      <c r="N230">
        <v>0</v>
      </c>
      <c r="O230">
        <v>0</v>
      </c>
      <c r="P230">
        <v>0</v>
      </c>
      <c r="Q230">
        <f t="shared" si="48"/>
        <v>5</v>
      </c>
      <c r="R230" s="53">
        <f t="shared" si="49"/>
        <v>0</v>
      </c>
      <c r="S230" s="53">
        <f t="shared" si="50"/>
        <v>0</v>
      </c>
      <c r="T230" s="53">
        <f t="shared" si="51"/>
        <v>0.4</v>
      </c>
      <c r="U230" s="53">
        <f t="shared" si="52"/>
        <v>0</v>
      </c>
      <c r="V230" s="53">
        <f t="shared" si="53"/>
        <v>0</v>
      </c>
      <c r="W230" s="53">
        <f t="shared" si="54"/>
        <v>0</v>
      </c>
      <c r="X230" s="53">
        <f t="shared" si="55"/>
        <v>0.4</v>
      </c>
      <c r="Y230" s="53">
        <f t="shared" si="56"/>
        <v>0</v>
      </c>
      <c r="Z230" s="53">
        <f t="shared" si="57"/>
        <v>0.2</v>
      </c>
      <c r="AA230" s="53">
        <f t="shared" si="58"/>
        <v>0</v>
      </c>
      <c r="AB230" s="53">
        <f t="shared" si="59"/>
        <v>0</v>
      </c>
      <c r="AC230" s="53">
        <f t="shared" si="60"/>
        <v>0</v>
      </c>
      <c r="AD230" s="53">
        <f t="shared" si="61"/>
        <v>0</v>
      </c>
      <c r="AE230" s="53">
        <f t="shared" si="62"/>
        <v>0</v>
      </c>
      <c r="AF230" s="53">
        <f t="shared" si="63"/>
        <v>2.3660798788567103E-4</v>
      </c>
      <c r="AG230" s="53">
        <f>town_establishments[[#This Row],[share of state establishments]]/($AF$250-$AF$249)</f>
        <v>2.4481002741872309E-4</v>
      </c>
      <c r="AH230" s="53">
        <f>town_establishments[[#This Row],[share of state establishments (no residual)]]/(INDEX(regional_establishments[share of state establishments],MATCH(town_establishments[[#This Row],[Regional Planning Commission]],regional_establishments[Regional Planning Commission],0)))</f>
        <v>2.9188558085230594E-3</v>
      </c>
    </row>
    <row r="231" spans="1:34" x14ac:dyDescent="0.3">
      <c r="A231" s="75" t="s">
        <v>131</v>
      </c>
      <c r="B231" t="str">
        <f>VLOOKUP(town_establishments[[#This Row],[Municipality]],town_population[[Municipality]:[Regional Planning Commission]],2,FALSE)</f>
        <v>Windham Regional Commission</v>
      </c>
      <c r="C231">
        <v>1</v>
      </c>
      <c r="D231">
        <v>4</v>
      </c>
      <c r="E231">
        <v>1</v>
      </c>
      <c r="F231">
        <v>0</v>
      </c>
      <c r="G231">
        <v>1</v>
      </c>
      <c r="H231">
        <v>1</v>
      </c>
      <c r="I231">
        <v>6</v>
      </c>
      <c r="J231">
        <v>0</v>
      </c>
      <c r="K231">
        <v>3</v>
      </c>
      <c r="L231">
        <v>0</v>
      </c>
      <c r="M231">
        <v>1</v>
      </c>
      <c r="N231">
        <v>0</v>
      </c>
      <c r="O231">
        <v>3</v>
      </c>
      <c r="P231">
        <v>0</v>
      </c>
      <c r="Q231">
        <f t="shared" si="48"/>
        <v>21</v>
      </c>
      <c r="R231" s="53">
        <f t="shared" si="49"/>
        <v>4.7619047619047616E-2</v>
      </c>
      <c r="S231" s="53">
        <f t="shared" si="50"/>
        <v>0.19047619047619047</v>
      </c>
      <c r="T231" s="53">
        <f t="shared" si="51"/>
        <v>4.7619047619047616E-2</v>
      </c>
      <c r="U231" s="53">
        <f t="shared" si="52"/>
        <v>0</v>
      </c>
      <c r="V231" s="53">
        <f t="shared" si="53"/>
        <v>4.7619047619047616E-2</v>
      </c>
      <c r="W231" s="53">
        <f t="shared" si="54"/>
        <v>4.7619047619047616E-2</v>
      </c>
      <c r="X231" s="53">
        <f t="shared" si="55"/>
        <v>0.2857142857142857</v>
      </c>
      <c r="Y231" s="53">
        <f t="shared" si="56"/>
        <v>0</v>
      </c>
      <c r="Z231" s="53">
        <f t="shared" si="57"/>
        <v>0.14285714285714285</v>
      </c>
      <c r="AA231" s="53">
        <f t="shared" si="58"/>
        <v>0</v>
      </c>
      <c r="AB231" s="53">
        <f t="shared" si="59"/>
        <v>4.7619047619047616E-2</v>
      </c>
      <c r="AC231" s="53">
        <f t="shared" si="60"/>
        <v>0</v>
      </c>
      <c r="AD231" s="53">
        <f t="shared" si="61"/>
        <v>0.14285714285714285</v>
      </c>
      <c r="AE231" s="53">
        <f t="shared" si="62"/>
        <v>0</v>
      </c>
      <c r="AF231" s="53">
        <f t="shared" si="63"/>
        <v>9.9375354911981819E-4</v>
      </c>
      <c r="AG231" s="53">
        <f>town_establishments[[#This Row],[share of state establishments]]/($AF$250-$AF$249)</f>
        <v>1.0282021151586367E-3</v>
      </c>
      <c r="AH231" s="53">
        <f>town_establishments[[#This Row],[share of state establishments (no residual)]]/(INDEX(regional_establishments[share of state establishments],MATCH(town_establishments[[#This Row],[Regional Planning Commission]],regional_establishments[Regional Planning Commission],0)))</f>
        <v>1.2259194395796846E-2</v>
      </c>
    </row>
    <row r="232" spans="1:34" x14ac:dyDescent="0.3">
      <c r="A232" s="76" t="s">
        <v>142</v>
      </c>
      <c r="B232" t="str">
        <f>VLOOKUP(town_establishments[[#This Row],[Municipality]],town_population[[Municipality]:[Regional Planning Commission]],2,FALSE)</f>
        <v>Windham Regional Commission</v>
      </c>
      <c r="C232">
        <v>6</v>
      </c>
      <c r="D232">
        <v>13</v>
      </c>
      <c r="E232">
        <v>6</v>
      </c>
      <c r="F232">
        <v>3</v>
      </c>
      <c r="G232">
        <v>5</v>
      </c>
      <c r="H232">
        <v>6</v>
      </c>
      <c r="I232">
        <v>10</v>
      </c>
      <c r="J232">
        <v>1</v>
      </c>
      <c r="K232">
        <v>14</v>
      </c>
      <c r="L232">
        <v>4</v>
      </c>
      <c r="M232">
        <v>2</v>
      </c>
      <c r="N232">
        <v>2</v>
      </c>
      <c r="O232">
        <v>5</v>
      </c>
      <c r="P232">
        <v>5</v>
      </c>
      <c r="Q232">
        <f t="shared" si="48"/>
        <v>82</v>
      </c>
      <c r="R232" s="53">
        <f t="shared" si="49"/>
        <v>7.3170731707317069E-2</v>
      </c>
      <c r="S232" s="53">
        <f t="shared" si="50"/>
        <v>0.15853658536585366</v>
      </c>
      <c r="T232" s="53">
        <f t="shared" si="51"/>
        <v>7.3170731707317069E-2</v>
      </c>
      <c r="U232" s="53">
        <f t="shared" si="52"/>
        <v>3.6585365853658534E-2</v>
      </c>
      <c r="V232" s="53">
        <f t="shared" si="53"/>
        <v>6.097560975609756E-2</v>
      </c>
      <c r="W232" s="53">
        <f t="shared" si="54"/>
        <v>7.3170731707317069E-2</v>
      </c>
      <c r="X232" s="53">
        <f t="shared" si="55"/>
        <v>0.12195121951219512</v>
      </c>
      <c r="Y232" s="53">
        <f t="shared" si="56"/>
        <v>1.2195121951219513E-2</v>
      </c>
      <c r="Z232" s="53">
        <f t="shared" si="57"/>
        <v>0.17073170731707318</v>
      </c>
      <c r="AA232" s="53">
        <f t="shared" si="58"/>
        <v>4.878048780487805E-2</v>
      </c>
      <c r="AB232" s="53">
        <f t="shared" si="59"/>
        <v>2.4390243902439025E-2</v>
      </c>
      <c r="AC232" s="53">
        <f t="shared" si="60"/>
        <v>2.4390243902439025E-2</v>
      </c>
      <c r="AD232" s="53">
        <f t="shared" si="61"/>
        <v>6.097560975609756E-2</v>
      </c>
      <c r="AE232" s="53">
        <f t="shared" si="62"/>
        <v>6.097560975609756E-2</v>
      </c>
      <c r="AF232" s="53">
        <f t="shared" si="63"/>
        <v>3.8803710013250049E-3</v>
      </c>
      <c r="AG232" s="53">
        <f>town_establishments[[#This Row],[share of state establishments]]/($AF$250-$AF$249)</f>
        <v>4.0148844496670586E-3</v>
      </c>
      <c r="AH232" s="53">
        <f>town_establishments[[#This Row],[share of state establishments (no residual)]]/(INDEX(regional_establishments[share of state establishments],MATCH(town_establishments[[#This Row],[Regional Planning Commission]],regional_establishments[Regional Planning Commission],0)))</f>
        <v>4.7869235259778174E-2</v>
      </c>
    </row>
    <row r="233" spans="1:34" x14ac:dyDescent="0.3">
      <c r="A233" s="75" t="s">
        <v>149</v>
      </c>
      <c r="B233" t="str">
        <f>VLOOKUP(town_establishments[[#This Row],[Municipality]],town_population[[Municipality]:[Regional Planning Commission]],2,FALSE)</f>
        <v>Windham Regional Commission</v>
      </c>
      <c r="C233">
        <v>0</v>
      </c>
      <c r="D233">
        <v>2</v>
      </c>
      <c r="E233">
        <v>1</v>
      </c>
      <c r="F233">
        <v>0</v>
      </c>
      <c r="G233">
        <v>0</v>
      </c>
      <c r="H233">
        <v>0</v>
      </c>
      <c r="I233">
        <v>5</v>
      </c>
      <c r="J233">
        <v>0</v>
      </c>
      <c r="K233">
        <v>1</v>
      </c>
      <c r="L233">
        <v>3</v>
      </c>
      <c r="M233">
        <v>1</v>
      </c>
      <c r="N233">
        <v>1</v>
      </c>
      <c r="O233">
        <v>2</v>
      </c>
      <c r="P233">
        <v>2</v>
      </c>
      <c r="Q233">
        <f t="shared" si="48"/>
        <v>18</v>
      </c>
      <c r="R233" s="53">
        <f t="shared" si="49"/>
        <v>0</v>
      </c>
      <c r="S233" s="53">
        <f t="shared" si="50"/>
        <v>0.1111111111111111</v>
      </c>
      <c r="T233" s="53">
        <f t="shared" si="51"/>
        <v>5.5555555555555552E-2</v>
      </c>
      <c r="U233" s="53">
        <f t="shared" si="52"/>
        <v>0</v>
      </c>
      <c r="V233" s="53">
        <f t="shared" si="53"/>
        <v>0</v>
      </c>
      <c r="W233" s="53">
        <f t="shared" si="54"/>
        <v>0</v>
      </c>
      <c r="X233" s="53">
        <f t="shared" si="55"/>
        <v>0.27777777777777779</v>
      </c>
      <c r="Y233" s="53">
        <f t="shared" si="56"/>
        <v>0</v>
      </c>
      <c r="Z233" s="53">
        <f t="shared" si="57"/>
        <v>5.5555555555555552E-2</v>
      </c>
      <c r="AA233" s="53">
        <f t="shared" si="58"/>
        <v>0.16666666666666666</v>
      </c>
      <c r="AB233" s="53">
        <f t="shared" si="59"/>
        <v>5.5555555555555552E-2</v>
      </c>
      <c r="AC233" s="53">
        <f t="shared" si="60"/>
        <v>5.5555555555555552E-2</v>
      </c>
      <c r="AD233" s="53">
        <f t="shared" si="61"/>
        <v>0.1111111111111111</v>
      </c>
      <c r="AE233" s="53">
        <f t="shared" si="62"/>
        <v>0.1111111111111111</v>
      </c>
      <c r="AF233" s="53">
        <f t="shared" si="63"/>
        <v>8.5178875638841568E-4</v>
      </c>
      <c r="AG233" s="53">
        <f>town_establishments[[#This Row],[share of state establishments]]/($AF$250-$AF$249)</f>
        <v>8.8131609870740308E-4</v>
      </c>
      <c r="AH233" s="53">
        <f>town_establishments[[#This Row],[share of state establishments (no residual)]]/(INDEX(regional_establishments[share of state establishments],MATCH(town_establishments[[#This Row],[Regional Planning Commission]],regional_establishments[Regional Planning Commission],0)))</f>
        <v>1.0507880910683014E-2</v>
      </c>
    </row>
    <row r="234" spans="1:34" x14ac:dyDescent="0.3">
      <c r="A234" s="76" t="s">
        <v>167</v>
      </c>
      <c r="B234" t="str">
        <f>VLOOKUP(town_establishments[[#This Row],[Municipality]],town_population[[Municipality]:[Regional Planning Commission]],2,FALSE)</f>
        <v>Windham Regional Commission</v>
      </c>
      <c r="C234">
        <v>1</v>
      </c>
      <c r="D234">
        <v>4</v>
      </c>
      <c r="E234">
        <v>4</v>
      </c>
      <c r="F234">
        <v>1</v>
      </c>
      <c r="G234">
        <v>3</v>
      </c>
      <c r="H234">
        <v>1</v>
      </c>
      <c r="I234">
        <v>9</v>
      </c>
      <c r="J234">
        <v>0</v>
      </c>
      <c r="K234">
        <v>8</v>
      </c>
      <c r="L234">
        <v>4</v>
      </c>
      <c r="M234">
        <v>4</v>
      </c>
      <c r="N234">
        <v>1</v>
      </c>
      <c r="O234">
        <v>6</v>
      </c>
      <c r="P234">
        <v>2</v>
      </c>
      <c r="Q234">
        <f t="shared" si="48"/>
        <v>48</v>
      </c>
      <c r="R234" s="53">
        <f t="shared" si="49"/>
        <v>2.0833333333333332E-2</v>
      </c>
      <c r="S234" s="53">
        <f t="shared" si="50"/>
        <v>8.3333333333333329E-2</v>
      </c>
      <c r="T234" s="53">
        <f t="shared" si="51"/>
        <v>8.3333333333333329E-2</v>
      </c>
      <c r="U234" s="53">
        <f t="shared" si="52"/>
        <v>2.0833333333333332E-2</v>
      </c>
      <c r="V234" s="53">
        <f t="shared" si="53"/>
        <v>6.25E-2</v>
      </c>
      <c r="W234" s="53">
        <f t="shared" si="54"/>
        <v>2.0833333333333332E-2</v>
      </c>
      <c r="X234" s="53">
        <f t="shared" si="55"/>
        <v>0.1875</v>
      </c>
      <c r="Y234" s="53">
        <f t="shared" si="56"/>
        <v>0</v>
      </c>
      <c r="Z234" s="53">
        <f t="shared" si="57"/>
        <v>0.16666666666666666</v>
      </c>
      <c r="AA234" s="53">
        <f t="shared" si="58"/>
        <v>8.3333333333333329E-2</v>
      </c>
      <c r="AB234" s="53">
        <f t="shared" si="59"/>
        <v>8.3333333333333329E-2</v>
      </c>
      <c r="AC234" s="53">
        <f t="shared" si="60"/>
        <v>2.0833333333333332E-2</v>
      </c>
      <c r="AD234" s="53">
        <f t="shared" si="61"/>
        <v>0.125</v>
      </c>
      <c r="AE234" s="53">
        <f t="shared" si="62"/>
        <v>4.1666666666666664E-2</v>
      </c>
      <c r="AF234" s="53">
        <f t="shared" si="63"/>
        <v>2.2714366837024418E-3</v>
      </c>
      <c r="AG234" s="53">
        <f>town_establishments[[#This Row],[share of state establishments]]/($AF$250-$AF$249)</f>
        <v>2.3501762632197414E-3</v>
      </c>
      <c r="AH234" s="53">
        <f>town_establishments[[#This Row],[share of state establishments (no residual)]]/(INDEX(regional_establishments[share of state establishments],MATCH(town_establishments[[#This Row],[Regional Planning Commission]],regional_establishments[Regional Planning Commission],0)))</f>
        <v>2.8021015761821366E-2</v>
      </c>
    </row>
    <row r="235" spans="1:34" x14ac:dyDescent="0.3">
      <c r="A235" s="75" t="s">
        <v>188</v>
      </c>
      <c r="B235" t="str">
        <f>VLOOKUP(town_establishments[[#This Row],[Municipality]],town_population[[Municipality]:[Regional Planning Commission]],2,FALSE)</f>
        <v>Windham Regional Commission</v>
      </c>
      <c r="C235">
        <v>9</v>
      </c>
      <c r="D235">
        <v>8</v>
      </c>
      <c r="E235">
        <v>5</v>
      </c>
      <c r="F235">
        <v>0</v>
      </c>
      <c r="G235">
        <v>4</v>
      </c>
      <c r="H235">
        <v>1</v>
      </c>
      <c r="I235">
        <v>17</v>
      </c>
      <c r="J235">
        <v>0</v>
      </c>
      <c r="K235">
        <v>9</v>
      </c>
      <c r="L235">
        <v>8</v>
      </c>
      <c r="M235">
        <v>5</v>
      </c>
      <c r="N235">
        <v>4</v>
      </c>
      <c r="O235">
        <v>6</v>
      </c>
      <c r="P235">
        <v>10</v>
      </c>
      <c r="Q235">
        <f t="shared" si="48"/>
        <v>86</v>
      </c>
      <c r="R235" s="53">
        <f t="shared" si="49"/>
        <v>0.10465116279069768</v>
      </c>
      <c r="S235" s="53">
        <f t="shared" si="50"/>
        <v>9.3023255813953487E-2</v>
      </c>
      <c r="T235" s="53">
        <f t="shared" si="51"/>
        <v>5.8139534883720929E-2</v>
      </c>
      <c r="U235" s="53">
        <f t="shared" si="52"/>
        <v>0</v>
      </c>
      <c r="V235" s="53">
        <f t="shared" si="53"/>
        <v>4.6511627906976744E-2</v>
      </c>
      <c r="W235" s="53">
        <f t="shared" si="54"/>
        <v>1.1627906976744186E-2</v>
      </c>
      <c r="X235" s="53">
        <f t="shared" si="55"/>
        <v>0.19767441860465115</v>
      </c>
      <c r="Y235" s="53">
        <f t="shared" si="56"/>
        <v>0</v>
      </c>
      <c r="Z235" s="53">
        <f t="shared" si="57"/>
        <v>0.10465116279069768</v>
      </c>
      <c r="AA235" s="53">
        <f t="shared" si="58"/>
        <v>9.3023255813953487E-2</v>
      </c>
      <c r="AB235" s="53">
        <f t="shared" si="59"/>
        <v>5.8139534883720929E-2</v>
      </c>
      <c r="AC235" s="53">
        <f t="shared" si="60"/>
        <v>4.6511627906976744E-2</v>
      </c>
      <c r="AD235" s="53">
        <f t="shared" si="61"/>
        <v>6.9767441860465115E-2</v>
      </c>
      <c r="AE235" s="53">
        <f t="shared" si="62"/>
        <v>0.11627906976744186</v>
      </c>
      <c r="AF235" s="53">
        <f t="shared" si="63"/>
        <v>4.0696573916335415E-3</v>
      </c>
      <c r="AG235" s="53">
        <f>town_establishments[[#This Row],[share of state establishments]]/($AF$250-$AF$249)</f>
        <v>4.210732471602037E-3</v>
      </c>
      <c r="AH235" s="53">
        <f>town_establishments[[#This Row],[share of state establishments (no residual)]]/(INDEX(regional_establishments[share of state establishments],MATCH(town_establishments[[#This Row],[Regional Planning Commission]],regional_establishments[Regional Planning Commission],0)))</f>
        <v>5.0204319906596621E-2</v>
      </c>
    </row>
    <row r="236" spans="1:34" x14ac:dyDescent="0.3">
      <c r="A236" s="76" t="s">
        <v>191</v>
      </c>
      <c r="B236" t="str">
        <f>VLOOKUP(town_establishments[[#This Row],[Municipality]],town_population[[Municipality]:[Regional Planning Commission]],2,FALSE)</f>
        <v>Windham Regional Commission</v>
      </c>
      <c r="C236">
        <v>2</v>
      </c>
      <c r="D236">
        <v>1</v>
      </c>
      <c r="E236">
        <v>2</v>
      </c>
      <c r="F236">
        <v>0</v>
      </c>
      <c r="G236">
        <v>0</v>
      </c>
      <c r="H236">
        <v>0</v>
      </c>
      <c r="I236">
        <v>2</v>
      </c>
      <c r="J236">
        <v>1</v>
      </c>
      <c r="K236">
        <v>3</v>
      </c>
      <c r="L236">
        <v>0</v>
      </c>
      <c r="M236">
        <v>1</v>
      </c>
      <c r="N236">
        <v>0</v>
      </c>
      <c r="O236">
        <v>1</v>
      </c>
      <c r="P236">
        <v>3</v>
      </c>
      <c r="Q236">
        <f t="shared" si="48"/>
        <v>16</v>
      </c>
      <c r="R236" s="53">
        <f t="shared" si="49"/>
        <v>0.125</v>
      </c>
      <c r="S236" s="53">
        <f t="shared" si="50"/>
        <v>6.25E-2</v>
      </c>
      <c r="T236" s="53">
        <f t="shared" si="51"/>
        <v>0.125</v>
      </c>
      <c r="U236" s="53">
        <f t="shared" si="52"/>
        <v>0</v>
      </c>
      <c r="V236" s="53">
        <f t="shared" si="53"/>
        <v>0</v>
      </c>
      <c r="W236" s="53">
        <f t="shared" si="54"/>
        <v>0</v>
      </c>
      <c r="X236" s="53">
        <f t="shared" si="55"/>
        <v>0.125</v>
      </c>
      <c r="Y236" s="53">
        <f t="shared" si="56"/>
        <v>6.25E-2</v>
      </c>
      <c r="Z236" s="53">
        <f t="shared" si="57"/>
        <v>0.1875</v>
      </c>
      <c r="AA236" s="53">
        <f t="shared" si="58"/>
        <v>0</v>
      </c>
      <c r="AB236" s="53">
        <f t="shared" si="59"/>
        <v>6.25E-2</v>
      </c>
      <c r="AC236" s="53">
        <f t="shared" si="60"/>
        <v>0</v>
      </c>
      <c r="AD236" s="53">
        <f t="shared" si="61"/>
        <v>6.25E-2</v>
      </c>
      <c r="AE236" s="53">
        <f t="shared" si="62"/>
        <v>0.1875</v>
      </c>
      <c r="AF236" s="53">
        <f t="shared" si="63"/>
        <v>7.5714556123414724E-4</v>
      </c>
      <c r="AG236" s="53">
        <f>town_establishments[[#This Row],[share of state establishments]]/($AF$250-$AF$249)</f>
        <v>7.833920877399138E-4</v>
      </c>
      <c r="AH236" s="53">
        <f>town_establishments[[#This Row],[share of state establishments (no residual)]]/(INDEX(regional_establishments[share of state establishments],MATCH(town_establishments[[#This Row],[Regional Planning Commission]],regional_establishments[Regional Planning Commission],0)))</f>
        <v>9.3403385872737887E-3</v>
      </c>
    </row>
    <row r="237" spans="1:34" x14ac:dyDescent="0.3">
      <c r="A237" s="75" t="s">
        <v>196</v>
      </c>
      <c r="B237" t="str">
        <f>VLOOKUP(town_establishments[[#This Row],[Municipality]],town_population[[Municipality]:[Regional Planning Commission]],2,FALSE)</f>
        <v>Windham Regional Commission</v>
      </c>
      <c r="C237">
        <v>5</v>
      </c>
      <c r="D237">
        <v>31</v>
      </c>
      <c r="E237">
        <v>13</v>
      </c>
      <c r="F237">
        <v>3</v>
      </c>
      <c r="G237">
        <v>4</v>
      </c>
      <c r="H237">
        <v>2</v>
      </c>
      <c r="I237">
        <v>24</v>
      </c>
      <c r="J237">
        <v>0</v>
      </c>
      <c r="K237">
        <v>11</v>
      </c>
      <c r="L237">
        <v>7</v>
      </c>
      <c r="M237">
        <v>16</v>
      </c>
      <c r="N237">
        <v>5</v>
      </c>
      <c r="O237">
        <v>20</v>
      </c>
      <c r="P237">
        <v>13</v>
      </c>
      <c r="Q237">
        <f t="shared" si="48"/>
        <v>154</v>
      </c>
      <c r="R237" s="53">
        <f t="shared" si="49"/>
        <v>3.2467532467532464E-2</v>
      </c>
      <c r="S237" s="53">
        <f t="shared" si="50"/>
        <v>0.20129870129870131</v>
      </c>
      <c r="T237" s="53">
        <f t="shared" si="51"/>
        <v>8.4415584415584416E-2</v>
      </c>
      <c r="U237" s="53">
        <f t="shared" si="52"/>
        <v>1.948051948051948E-2</v>
      </c>
      <c r="V237" s="53">
        <f t="shared" si="53"/>
        <v>2.5974025974025976E-2</v>
      </c>
      <c r="W237" s="53">
        <f t="shared" si="54"/>
        <v>1.2987012987012988E-2</v>
      </c>
      <c r="X237" s="53">
        <f t="shared" si="55"/>
        <v>0.15584415584415584</v>
      </c>
      <c r="Y237" s="53">
        <f t="shared" si="56"/>
        <v>0</v>
      </c>
      <c r="Z237" s="53">
        <f t="shared" si="57"/>
        <v>7.1428571428571425E-2</v>
      </c>
      <c r="AA237" s="53">
        <f t="shared" si="58"/>
        <v>4.5454545454545456E-2</v>
      </c>
      <c r="AB237" s="53">
        <f t="shared" si="59"/>
        <v>0.1038961038961039</v>
      </c>
      <c r="AC237" s="53">
        <f t="shared" si="60"/>
        <v>3.2467532467532464E-2</v>
      </c>
      <c r="AD237" s="53">
        <f t="shared" si="61"/>
        <v>0.12987012987012986</v>
      </c>
      <c r="AE237" s="53">
        <f t="shared" si="62"/>
        <v>8.4415584415584416E-2</v>
      </c>
      <c r="AF237" s="53">
        <f t="shared" si="63"/>
        <v>7.2875260268786676E-3</v>
      </c>
      <c r="AG237" s="53">
        <f>town_establishments[[#This Row],[share of state establishments]]/($AF$250-$AF$249)</f>
        <v>7.5401488444966714E-3</v>
      </c>
      <c r="AH237" s="53">
        <f>town_establishments[[#This Row],[share of state establishments (no residual)]]/(INDEX(regional_establishments[share of state establishments],MATCH(town_establishments[[#This Row],[Regional Planning Commission]],regional_establishments[Regional Planning Commission],0)))</f>
        <v>8.990075890251023E-2</v>
      </c>
    </row>
    <row r="238" spans="1:34" x14ac:dyDescent="0.3">
      <c r="A238" s="76" t="s">
        <v>205</v>
      </c>
      <c r="B238" t="str">
        <f>VLOOKUP(town_establishments[[#This Row],[Municipality]],town_population[[Municipality]:[Regional Planning Commission]],2,FALSE)</f>
        <v>Windham Regional Commission</v>
      </c>
      <c r="C238">
        <v>1</v>
      </c>
      <c r="D238">
        <v>0</v>
      </c>
      <c r="E238">
        <v>0</v>
      </c>
      <c r="F238">
        <v>0</v>
      </c>
      <c r="G238">
        <v>0</v>
      </c>
      <c r="H238">
        <v>0</v>
      </c>
      <c r="I238">
        <v>0</v>
      </c>
      <c r="J238">
        <v>0</v>
      </c>
      <c r="K238">
        <v>1</v>
      </c>
      <c r="L238">
        <v>0</v>
      </c>
      <c r="M238">
        <v>0</v>
      </c>
      <c r="N238">
        <v>0</v>
      </c>
      <c r="O238">
        <v>0</v>
      </c>
      <c r="P238">
        <v>1</v>
      </c>
      <c r="Q238">
        <f t="shared" si="48"/>
        <v>3</v>
      </c>
      <c r="R238" s="53">
        <f t="shared" si="49"/>
        <v>0.33333333333333331</v>
      </c>
      <c r="S238" s="53">
        <f t="shared" si="50"/>
        <v>0</v>
      </c>
      <c r="T238" s="53">
        <f t="shared" si="51"/>
        <v>0</v>
      </c>
      <c r="U238" s="53">
        <f t="shared" si="52"/>
        <v>0</v>
      </c>
      <c r="V238" s="53">
        <f t="shared" si="53"/>
        <v>0</v>
      </c>
      <c r="W238" s="53">
        <f t="shared" si="54"/>
        <v>0</v>
      </c>
      <c r="X238" s="53">
        <f t="shared" si="55"/>
        <v>0</v>
      </c>
      <c r="Y238" s="53">
        <f t="shared" si="56"/>
        <v>0</v>
      </c>
      <c r="Z238" s="53">
        <f t="shared" si="57"/>
        <v>0.33333333333333331</v>
      </c>
      <c r="AA238" s="53">
        <f t="shared" si="58"/>
        <v>0</v>
      </c>
      <c r="AB238" s="53">
        <f t="shared" si="59"/>
        <v>0</v>
      </c>
      <c r="AC238" s="53">
        <f t="shared" si="60"/>
        <v>0</v>
      </c>
      <c r="AD238" s="53">
        <f t="shared" si="61"/>
        <v>0</v>
      </c>
      <c r="AE238" s="53">
        <f t="shared" si="62"/>
        <v>0.33333333333333331</v>
      </c>
      <c r="AF238" s="53">
        <f t="shared" si="63"/>
        <v>1.4196479273140261E-4</v>
      </c>
      <c r="AG238" s="53">
        <f>town_establishments[[#This Row],[share of state establishments]]/($AF$250-$AF$249)</f>
        <v>1.4688601645123384E-4</v>
      </c>
      <c r="AH238" s="53">
        <f>town_establishments[[#This Row],[share of state establishments (no residual)]]/(INDEX(regional_establishments[share of state establishments],MATCH(town_establishments[[#This Row],[Regional Planning Commission]],regional_establishments[Regional Planning Commission],0)))</f>
        <v>1.7513134851138354E-3</v>
      </c>
    </row>
    <row r="239" spans="1:34" x14ac:dyDescent="0.3">
      <c r="A239" s="75" t="s">
        <v>227</v>
      </c>
      <c r="B239" t="str">
        <f>VLOOKUP(town_establishments[[#This Row],[Municipality]],town_population[[Municipality]:[Regional Planning Commission]],2,FALSE)</f>
        <v>Windham Regional Commission</v>
      </c>
      <c r="C239">
        <v>2</v>
      </c>
      <c r="D239">
        <v>2</v>
      </c>
      <c r="E239">
        <v>1</v>
      </c>
      <c r="F239">
        <v>0</v>
      </c>
      <c r="G239">
        <v>1</v>
      </c>
      <c r="H239">
        <v>0</v>
      </c>
      <c r="I239">
        <v>6</v>
      </c>
      <c r="J239">
        <v>0</v>
      </c>
      <c r="K239">
        <v>2</v>
      </c>
      <c r="L239">
        <v>2</v>
      </c>
      <c r="M239">
        <v>1</v>
      </c>
      <c r="N239">
        <v>1</v>
      </c>
      <c r="O239">
        <v>5</v>
      </c>
      <c r="P239">
        <v>1</v>
      </c>
      <c r="Q239">
        <f t="shared" si="48"/>
        <v>24</v>
      </c>
      <c r="R239" s="53">
        <f t="shared" si="49"/>
        <v>8.3333333333333329E-2</v>
      </c>
      <c r="S239" s="53">
        <f t="shared" si="50"/>
        <v>8.3333333333333329E-2</v>
      </c>
      <c r="T239" s="53">
        <f t="shared" si="51"/>
        <v>4.1666666666666664E-2</v>
      </c>
      <c r="U239" s="53">
        <f t="shared" si="52"/>
        <v>0</v>
      </c>
      <c r="V239" s="53">
        <f t="shared" si="53"/>
        <v>4.1666666666666664E-2</v>
      </c>
      <c r="W239" s="53">
        <f t="shared" si="54"/>
        <v>0</v>
      </c>
      <c r="X239" s="53">
        <f t="shared" si="55"/>
        <v>0.25</v>
      </c>
      <c r="Y239" s="53">
        <f t="shared" si="56"/>
        <v>0</v>
      </c>
      <c r="Z239" s="53">
        <f t="shared" si="57"/>
        <v>8.3333333333333329E-2</v>
      </c>
      <c r="AA239" s="53">
        <f t="shared" si="58"/>
        <v>8.3333333333333329E-2</v>
      </c>
      <c r="AB239" s="53">
        <f t="shared" si="59"/>
        <v>4.1666666666666664E-2</v>
      </c>
      <c r="AC239" s="53">
        <f t="shared" si="60"/>
        <v>4.1666666666666664E-2</v>
      </c>
      <c r="AD239" s="53">
        <f t="shared" si="61"/>
        <v>0.20833333333333334</v>
      </c>
      <c r="AE239" s="53">
        <f t="shared" si="62"/>
        <v>4.1666666666666664E-2</v>
      </c>
      <c r="AF239" s="53">
        <f t="shared" si="63"/>
        <v>1.1357183418512209E-3</v>
      </c>
      <c r="AG239" s="53">
        <f>town_establishments[[#This Row],[share of state establishments]]/($AF$250-$AF$249)</f>
        <v>1.1750881316098707E-3</v>
      </c>
      <c r="AH239" s="53">
        <f>town_establishments[[#This Row],[share of state establishments (no residual)]]/(INDEX(regional_establishments[share of state establishments],MATCH(town_establishments[[#This Row],[Regional Planning Commission]],regional_establishments[Regional Planning Commission],0)))</f>
        <v>1.4010507880910683E-2</v>
      </c>
    </row>
    <row r="240" spans="1:34" x14ac:dyDescent="0.3">
      <c r="A240" s="76" t="s">
        <v>235</v>
      </c>
      <c r="B240" t="str">
        <f>VLOOKUP(town_establishments[[#This Row],[Municipality]],town_population[[Municipality]:[Regional Planning Commission]],2,FALSE)</f>
        <v>Windham Regional Commission</v>
      </c>
      <c r="C240">
        <v>1</v>
      </c>
      <c r="D240">
        <v>4</v>
      </c>
      <c r="E240">
        <v>2</v>
      </c>
      <c r="F240">
        <v>4</v>
      </c>
      <c r="G240">
        <v>2</v>
      </c>
      <c r="H240">
        <v>1</v>
      </c>
      <c r="I240">
        <v>5</v>
      </c>
      <c r="J240">
        <v>1</v>
      </c>
      <c r="K240">
        <v>6</v>
      </c>
      <c r="L240">
        <v>1</v>
      </c>
      <c r="M240">
        <v>6</v>
      </c>
      <c r="N240">
        <v>0</v>
      </c>
      <c r="O240">
        <v>6</v>
      </c>
      <c r="P240">
        <v>1</v>
      </c>
      <c r="Q240">
        <f t="shared" si="48"/>
        <v>40</v>
      </c>
      <c r="R240" s="53">
        <f t="shared" si="49"/>
        <v>2.5000000000000001E-2</v>
      </c>
      <c r="S240" s="53">
        <f t="shared" si="50"/>
        <v>0.1</v>
      </c>
      <c r="T240" s="53">
        <f t="shared" si="51"/>
        <v>0.05</v>
      </c>
      <c r="U240" s="53">
        <f t="shared" si="52"/>
        <v>0.1</v>
      </c>
      <c r="V240" s="53">
        <f t="shared" si="53"/>
        <v>0.05</v>
      </c>
      <c r="W240" s="53">
        <f t="shared" si="54"/>
        <v>2.5000000000000001E-2</v>
      </c>
      <c r="X240" s="53">
        <f t="shared" si="55"/>
        <v>0.125</v>
      </c>
      <c r="Y240" s="53">
        <f t="shared" si="56"/>
        <v>2.5000000000000001E-2</v>
      </c>
      <c r="Z240" s="53">
        <f t="shared" si="57"/>
        <v>0.15</v>
      </c>
      <c r="AA240" s="53">
        <f t="shared" si="58"/>
        <v>2.5000000000000001E-2</v>
      </c>
      <c r="AB240" s="53">
        <f t="shared" si="59"/>
        <v>0.15</v>
      </c>
      <c r="AC240" s="53">
        <f t="shared" si="60"/>
        <v>0</v>
      </c>
      <c r="AD240" s="53">
        <f t="shared" si="61"/>
        <v>0.15</v>
      </c>
      <c r="AE240" s="53">
        <f t="shared" si="62"/>
        <v>2.5000000000000001E-2</v>
      </c>
      <c r="AF240" s="53">
        <f t="shared" si="63"/>
        <v>1.8928639030853683E-3</v>
      </c>
      <c r="AG240" s="53">
        <f>town_establishments[[#This Row],[share of state establishments]]/($AF$250-$AF$249)</f>
        <v>1.9584802193497847E-3</v>
      </c>
      <c r="AH240" s="53">
        <f>town_establishments[[#This Row],[share of state establishments (no residual)]]/(INDEX(regional_establishments[share of state establishments],MATCH(town_establishments[[#This Row],[Regional Planning Commission]],regional_establishments[Regional Planning Commission],0)))</f>
        <v>2.3350846468184475E-2</v>
      </c>
    </row>
    <row r="241" spans="1:34" x14ac:dyDescent="0.3">
      <c r="A241" s="75" t="s">
        <v>240</v>
      </c>
      <c r="B241" t="str">
        <f>VLOOKUP(town_establishments[[#This Row],[Municipality]],town_population[[Municipality]:[Regional Planning Commission]],2,FALSE)</f>
        <v>Windham Regional Commission</v>
      </c>
      <c r="C241">
        <v>5</v>
      </c>
      <c r="D241">
        <v>3</v>
      </c>
      <c r="E241">
        <v>2</v>
      </c>
      <c r="F241">
        <v>0</v>
      </c>
      <c r="G241">
        <v>1</v>
      </c>
      <c r="H241">
        <v>2</v>
      </c>
      <c r="I241">
        <v>8</v>
      </c>
      <c r="J241">
        <v>0</v>
      </c>
      <c r="K241">
        <v>15</v>
      </c>
      <c r="L241">
        <v>2</v>
      </c>
      <c r="M241">
        <v>3</v>
      </c>
      <c r="N241">
        <v>0</v>
      </c>
      <c r="O241">
        <v>3</v>
      </c>
      <c r="P241">
        <v>1</v>
      </c>
      <c r="Q241">
        <f t="shared" si="48"/>
        <v>45</v>
      </c>
      <c r="R241" s="53">
        <f t="shared" si="49"/>
        <v>0.1111111111111111</v>
      </c>
      <c r="S241" s="53">
        <f t="shared" si="50"/>
        <v>6.6666666666666666E-2</v>
      </c>
      <c r="T241" s="53">
        <f t="shared" si="51"/>
        <v>4.4444444444444446E-2</v>
      </c>
      <c r="U241" s="53">
        <f t="shared" si="52"/>
        <v>0</v>
      </c>
      <c r="V241" s="53">
        <f t="shared" si="53"/>
        <v>2.2222222222222223E-2</v>
      </c>
      <c r="W241" s="53">
        <f t="shared" si="54"/>
        <v>4.4444444444444446E-2</v>
      </c>
      <c r="X241" s="53">
        <f t="shared" si="55"/>
        <v>0.17777777777777778</v>
      </c>
      <c r="Y241" s="53">
        <f t="shared" si="56"/>
        <v>0</v>
      </c>
      <c r="Z241" s="53">
        <f t="shared" si="57"/>
        <v>0.33333333333333331</v>
      </c>
      <c r="AA241" s="53">
        <f t="shared" si="58"/>
        <v>4.4444444444444446E-2</v>
      </c>
      <c r="AB241" s="53">
        <f t="shared" si="59"/>
        <v>6.6666666666666666E-2</v>
      </c>
      <c r="AC241" s="53">
        <f t="shared" si="60"/>
        <v>0</v>
      </c>
      <c r="AD241" s="53">
        <f t="shared" si="61"/>
        <v>6.6666666666666666E-2</v>
      </c>
      <c r="AE241" s="53">
        <f t="shared" si="62"/>
        <v>2.2222222222222223E-2</v>
      </c>
      <c r="AF241" s="53">
        <f t="shared" si="63"/>
        <v>2.1294718909710391E-3</v>
      </c>
      <c r="AG241" s="53">
        <f>town_establishments[[#This Row],[share of state establishments]]/($AF$250-$AF$249)</f>
        <v>2.2032902467685076E-3</v>
      </c>
      <c r="AH241" s="53">
        <f>town_establishments[[#This Row],[share of state establishments (no residual)]]/(INDEX(regional_establishments[share of state establishments],MATCH(town_establishments[[#This Row],[Regional Planning Commission]],regional_establishments[Regional Planning Commission],0)))</f>
        <v>2.6269702276707534E-2</v>
      </c>
    </row>
    <row r="242" spans="1:34" x14ac:dyDescent="0.3">
      <c r="A242" s="76" t="s">
        <v>247</v>
      </c>
      <c r="B242" t="str">
        <f>VLOOKUP(town_establishments[[#This Row],[Municipality]],town_population[[Municipality]:[Regional Planning Commission]],2,FALSE)</f>
        <v>Windham Regional Commission</v>
      </c>
      <c r="C242">
        <v>4</v>
      </c>
      <c r="D242">
        <v>1</v>
      </c>
      <c r="E242">
        <v>2</v>
      </c>
      <c r="F242">
        <v>0</v>
      </c>
      <c r="G242">
        <v>0</v>
      </c>
      <c r="H242">
        <v>3</v>
      </c>
      <c r="I242">
        <v>5</v>
      </c>
      <c r="J242">
        <v>0</v>
      </c>
      <c r="K242">
        <v>4</v>
      </c>
      <c r="L242">
        <v>0</v>
      </c>
      <c r="M242">
        <v>0</v>
      </c>
      <c r="N242">
        <v>0</v>
      </c>
      <c r="O242">
        <v>2</v>
      </c>
      <c r="P242">
        <v>0</v>
      </c>
      <c r="Q242">
        <f t="shared" si="48"/>
        <v>21</v>
      </c>
      <c r="R242" s="53">
        <f t="shared" si="49"/>
        <v>0.19047619047619047</v>
      </c>
      <c r="S242" s="53">
        <f t="shared" si="50"/>
        <v>4.7619047619047616E-2</v>
      </c>
      <c r="T242" s="53">
        <f t="shared" si="51"/>
        <v>9.5238095238095233E-2</v>
      </c>
      <c r="U242" s="53">
        <f t="shared" si="52"/>
        <v>0</v>
      </c>
      <c r="V242" s="53">
        <f t="shared" si="53"/>
        <v>0</v>
      </c>
      <c r="W242" s="53">
        <f t="shared" si="54"/>
        <v>0.14285714285714285</v>
      </c>
      <c r="X242" s="53">
        <f t="shared" si="55"/>
        <v>0.23809523809523808</v>
      </c>
      <c r="Y242" s="53">
        <f t="shared" si="56"/>
        <v>0</v>
      </c>
      <c r="Z242" s="53">
        <f t="shared" si="57"/>
        <v>0.19047619047619047</v>
      </c>
      <c r="AA242" s="53">
        <f t="shared" si="58"/>
        <v>0</v>
      </c>
      <c r="AB242" s="53">
        <f t="shared" si="59"/>
        <v>0</v>
      </c>
      <c r="AC242" s="53">
        <f t="shared" si="60"/>
        <v>0</v>
      </c>
      <c r="AD242" s="53">
        <f t="shared" si="61"/>
        <v>9.5238095238095233E-2</v>
      </c>
      <c r="AE242" s="53">
        <f t="shared" si="62"/>
        <v>0</v>
      </c>
      <c r="AF242" s="53">
        <f t="shared" si="63"/>
        <v>9.9375354911981819E-4</v>
      </c>
      <c r="AG242" s="53">
        <f>town_establishments[[#This Row],[share of state establishments]]/($AF$250-$AF$249)</f>
        <v>1.0282021151586367E-3</v>
      </c>
      <c r="AH242" s="53">
        <f>town_establishments[[#This Row],[share of state establishments (no residual)]]/(INDEX(regional_establishments[share of state establishments],MATCH(town_establishments[[#This Row],[Regional Planning Commission]],regional_establishments[Regional Planning Commission],0)))</f>
        <v>1.2259194395796846E-2</v>
      </c>
    </row>
    <row r="243" spans="1:34" x14ac:dyDescent="0.3">
      <c r="A243" s="75" t="s">
        <v>263</v>
      </c>
      <c r="B243" t="str">
        <f>VLOOKUP(town_establishments[[#This Row],[Municipality]],town_population[[Municipality]:[Regional Planning Commission]],2,FALSE)</f>
        <v>Windham Regional Commission</v>
      </c>
      <c r="C243">
        <v>5</v>
      </c>
      <c r="D243">
        <v>11</v>
      </c>
      <c r="E243">
        <v>6</v>
      </c>
      <c r="F243">
        <v>2</v>
      </c>
      <c r="G243">
        <v>1</v>
      </c>
      <c r="H243">
        <v>2</v>
      </c>
      <c r="I243">
        <v>6</v>
      </c>
      <c r="J243">
        <v>0</v>
      </c>
      <c r="K243">
        <v>6</v>
      </c>
      <c r="L243">
        <v>3</v>
      </c>
      <c r="M243">
        <v>6</v>
      </c>
      <c r="N243">
        <v>1</v>
      </c>
      <c r="O243">
        <v>2</v>
      </c>
      <c r="P243">
        <v>7</v>
      </c>
      <c r="Q243">
        <f t="shared" si="48"/>
        <v>58</v>
      </c>
      <c r="R243" s="53">
        <f t="shared" si="49"/>
        <v>8.6206896551724144E-2</v>
      </c>
      <c r="S243" s="53">
        <f t="shared" si="50"/>
        <v>0.18965517241379309</v>
      </c>
      <c r="T243" s="53">
        <f t="shared" si="51"/>
        <v>0.10344827586206896</v>
      </c>
      <c r="U243" s="53">
        <f t="shared" si="52"/>
        <v>3.4482758620689655E-2</v>
      </c>
      <c r="V243" s="53">
        <f t="shared" si="53"/>
        <v>1.7241379310344827E-2</v>
      </c>
      <c r="W243" s="53">
        <f t="shared" si="54"/>
        <v>3.4482758620689655E-2</v>
      </c>
      <c r="X243" s="53">
        <f t="shared" si="55"/>
        <v>0.10344827586206896</v>
      </c>
      <c r="Y243" s="53">
        <f t="shared" si="56"/>
        <v>0</v>
      </c>
      <c r="Z243" s="53">
        <f t="shared" si="57"/>
        <v>0.10344827586206896</v>
      </c>
      <c r="AA243" s="53">
        <f t="shared" si="58"/>
        <v>5.1724137931034482E-2</v>
      </c>
      <c r="AB243" s="53">
        <f t="shared" si="59"/>
        <v>0.10344827586206896</v>
      </c>
      <c r="AC243" s="53">
        <f t="shared" si="60"/>
        <v>1.7241379310344827E-2</v>
      </c>
      <c r="AD243" s="53">
        <f t="shared" si="61"/>
        <v>3.4482758620689655E-2</v>
      </c>
      <c r="AE243" s="53">
        <f t="shared" si="62"/>
        <v>0.1206896551724138</v>
      </c>
      <c r="AF243" s="53">
        <f t="shared" si="63"/>
        <v>2.7446526594737839E-3</v>
      </c>
      <c r="AG243" s="53">
        <f>town_establishments[[#This Row],[share of state establishments]]/($AF$250-$AF$249)</f>
        <v>2.8397963180571877E-3</v>
      </c>
      <c r="AH243" s="53">
        <f>town_establishments[[#This Row],[share of state establishments (no residual)]]/(INDEX(regional_establishments[share of state establishments],MATCH(town_establishments[[#This Row],[Regional Planning Commission]],regional_establishments[Regional Planning Commission],0)))</f>
        <v>3.3858727378867484E-2</v>
      </c>
    </row>
    <row r="244" spans="1:34" x14ac:dyDescent="0.3">
      <c r="A244" s="76" t="s">
        <v>265</v>
      </c>
      <c r="B244" t="str">
        <f>VLOOKUP(town_establishments[[#This Row],[Municipality]],town_population[[Municipality]:[Regional Planning Commission]],2,FALSE)</f>
        <v>Windham Regional Commission</v>
      </c>
      <c r="C244">
        <v>3</v>
      </c>
      <c r="D244">
        <v>5</v>
      </c>
      <c r="E244">
        <v>2</v>
      </c>
      <c r="F244">
        <v>2</v>
      </c>
      <c r="G244">
        <v>1</v>
      </c>
      <c r="H244">
        <v>1</v>
      </c>
      <c r="I244">
        <v>4</v>
      </c>
      <c r="J244">
        <v>0</v>
      </c>
      <c r="K244">
        <v>7</v>
      </c>
      <c r="L244">
        <v>0</v>
      </c>
      <c r="M244">
        <v>1</v>
      </c>
      <c r="N244">
        <v>2</v>
      </c>
      <c r="O244">
        <v>4</v>
      </c>
      <c r="P244">
        <v>0</v>
      </c>
      <c r="Q244">
        <f t="shared" si="48"/>
        <v>32</v>
      </c>
      <c r="R244" s="53">
        <f t="shared" si="49"/>
        <v>9.375E-2</v>
      </c>
      <c r="S244" s="53">
        <f t="shared" si="50"/>
        <v>0.15625</v>
      </c>
      <c r="T244" s="53">
        <f t="shared" si="51"/>
        <v>6.25E-2</v>
      </c>
      <c r="U244" s="53">
        <f t="shared" si="52"/>
        <v>6.25E-2</v>
      </c>
      <c r="V244" s="53">
        <f t="shared" si="53"/>
        <v>3.125E-2</v>
      </c>
      <c r="W244" s="53">
        <f t="shared" si="54"/>
        <v>3.125E-2</v>
      </c>
      <c r="X244" s="53">
        <f t="shared" si="55"/>
        <v>0.125</v>
      </c>
      <c r="Y244" s="53">
        <f t="shared" si="56"/>
        <v>0</v>
      </c>
      <c r="Z244" s="53">
        <f t="shared" si="57"/>
        <v>0.21875</v>
      </c>
      <c r="AA244" s="53">
        <f t="shared" si="58"/>
        <v>0</v>
      </c>
      <c r="AB244" s="53">
        <f t="shared" si="59"/>
        <v>3.125E-2</v>
      </c>
      <c r="AC244" s="53">
        <f t="shared" si="60"/>
        <v>6.25E-2</v>
      </c>
      <c r="AD244" s="53">
        <f t="shared" si="61"/>
        <v>0.125</v>
      </c>
      <c r="AE244" s="53">
        <f t="shared" si="62"/>
        <v>0</v>
      </c>
      <c r="AF244" s="53">
        <f t="shared" si="63"/>
        <v>1.5142911224682945E-3</v>
      </c>
      <c r="AG244" s="53">
        <f>town_establishments[[#This Row],[share of state establishments]]/($AF$250-$AF$249)</f>
        <v>1.5667841754798276E-3</v>
      </c>
      <c r="AH244" s="53">
        <f>town_establishments[[#This Row],[share of state establishments (no residual)]]/(INDEX(regional_establishments[share of state establishments],MATCH(town_establishments[[#This Row],[Regional Planning Commission]],regional_establishments[Regional Planning Commission],0)))</f>
        <v>1.8680677174547577E-2</v>
      </c>
    </row>
    <row r="245" spans="1:34" x14ac:dyDescent="0.3">
      <c r="A245" s="75" t="s">
        <v>269</v>
      </c>
      <c r="B245" t="str">
        <f>VLOOKUP(town_establishments[[#This Row],[Municipality]],town_population[[Municipality]:[Regional Planning Commission]],2,FALSE)</f>
        <v>Windham Regional Commission</v>
      </c>
      <c r="C245">
        <v>0</v>
      </c>
      <c r="D245">
        <v>2</v>
      </c>
      <c r="E245">
        <v>3</v>
      </c>
      <c r="F245">
        <v>2</v>
      </c>
      <c r="G245">
        <v>0</v>
      </c>
      <c r="H245">
        <v>1</v>
      </c>
      <c r="I245">
        <v>3</v>
      </c>
      <c r="J245">
        <v>0</v>
      </c>
      <c r="K245">
        <v>4</v>
      </c>
      <c r="L245">
        <v>1</v>
      </c>
      <c r="M245">
        <v>1</v>
      </c>
      <c r="N245">
        <v>0</v>
      </c>
      <c r="O245">
        <v>0</v>
      </c>
      <c r="P245">
        <v>2</v>
      </c>
      <c r="Q245">
        <f t="shared" si="48"/>
        <v>19</v>
      </c>
      <c r="R245" s="53">
        <f t="shared" si="49"/>
        <v>0</v>
      </c>
      <c r="S245" s="53">
        <f t="shared" si="50"/>
        <v>0.10526315789473684</v>
      </c>
      <c r="T245" s="53">
        <f t="shared" si="51"/>
        <v>0.15789473684210525</v>
      </c>
      <c r="U245" s="53">
        <f t="shared" si="52"/>
        <v>0.10526315789473684</v>
      </c>
      <c r="V245" s="53">
        <f t="shared" si="53"/>
        <v>0</v>
      </c>
      <c r="W245" s="53">
        <f t="shared" si="54"/>
        <v>5.2631578947368418E-2</v>
      </c>
      <c r="X245" s="53">
        <f t="shared" si="55"/>
        <v>0.15789473684210525</v>
      </c>
      <c r="Y245" s="53">
        <f t="shared" si="56"/>
        <v>0</v>
      </c>
      <c r="Z245" s="53">
        <f t="shared" si="57"/>
        <v>0.21052631578947367</v>
      </c>
      <c r="AA245" s="53">
        <f t="shared" si="58"/>
        <v>5.2631578947368418E-2</v>
      </c>
      <c r="AB245" s="53">
        <f t="shared" si="59"/>
        <v>5.2631578947368418E-2</v>
      </c>
      <c r="AC245" s="53">
        <f t="shared" si="60"/>
        <v>0</v>
      </c>
      <c r="AD245" s="53">
        <f t="shared" si="61"/>
        <v>0</v>
      </c>
      <c r="AE245" s="53">
        <f t="shared" si="62"/>
        <v>0.10526315789473684</v>
      </c>
      <c r="AF245" s="53">
        <f t="shared" si="63"/>
        <v>8.9911035396554985E-4</v>
      </c>
      <c r="AG245" s="53">
        <f>town_establishments[[#This Row],[share of state establishments]]/($AF$250-$AF$249)</f>
        <v>9.3027810419114767E-4</v>
      </c>
      <c r="AH245" s="53">
        <f>town_establishments[[#This Row],[share of state establishments (no residual)]]/(INDEX(regional_establishments[share of state establishments],MATCH(town_establishments[[#This Row],[Regional Planning Commission]],regional_establishments[Regional Planning Commission],0)))</f>
        <v>1.1091652072387624E-2</v>
      </c>
    </row>
    <row r="246" spans="1:34" x14ac:dyDescent="0.3">
      <c r="A246" s="76" t="s">
        <v>272</v>
      </c>
      <c r="B246" t="str">
        <f>VLOOKUP(town_establishments[[#This Row],[Municipality]],town_population[[Municipality]:[Regional Planning Commission]],2,FALSE)</f>
        <v>Windham Regional Commission</v>
      </c>
      <c r="C246">
        <v>4</v>
      </c>
      <c r="D246">
        <v>20</v>
      </c>
      <c r="E246">
        <v>6</v>
      </c>
      <c r="F246">
        <v>3</v>
      </c>
      <c r="G246">
        <v>4</v>
      </c>
      <c r="H246">
        <v>9</v>
      </c>
      <c r="I246">
        <v>9</v>
      </c>
      <c r="J246">
        <v>0</v>
      </c>
      <c r="K246">
        <v>9</v>
      </c>
      <c r="L246">
        <v>3</v>
      </c>
      <c r="M246">
        <v>8</v>
      </c>
      <c r="N246">
        <v>3</v>
      </c>
      <c r="O246">
        <v>17</v>
      </c>
      <c r="P246">
        <v>12</v>
      </c>
      <c r="Q246">
        <f t="shared" si="48"/>
        <v>107</v>
      </c>
      <c r="R246" s="53">
        <f t="shared" si="49"/>
        <v>3.7383177570093455E-2</v>
      </c>
      <c r="S246" s="53">
        <f t="shared" si="50"/>
        <v>0.18691588785046728</v>
      </c>
      <c r="T246" s="53">
        <f t="shared" si="51"/>
        <v>5.6074766355140186E-2</v>
      </c>
      <c r="U246" s="53">
        <f t="shared" si="52"/>
        <v>2.8037383177570093E-2</v>
      </c>
      <c r="V246" s="53">
        <f t="shared" si="53"/>
        <v>3.7383177570093455E-2</v>
      </c>
      <c r="W246" s="53">
        <f t="shared" si="54"/>
        <v>8.4112149532710276E-2</v>
      </c>
      <c r="X246" s="53">
        <f t="shared" si="55"/>
        <v>8.4112149532710276E-2</v>
      </c>
      <c r="Y246" s="53">
        <f t="shared" si="56"/>
        <v>0</v>
      </c>
      <c r="Z246" s="53">
        <f t="shared" si="57"/>
        <v>8.4112149532710276E-2</v>
      </c>
      <c r="AA246" s="53">
        <f t="shared" si="58"/>
        <v>2.8037383177570093E-2</v>
      </c>
      <c r="AB246" s="53">
        <f t="shared" si="59"/>
        <v>7.476635514018691E-2</v>
      </c>
      <c r="AC246" s="53">
        <f t="shared" si="60"/>
        <v>2.8037383177570093E-2</v>
      </c>
      <c r="AD246" s="53">
        <f t="shared" si="61"/>
        <v>0.15887850467289719</v>
      </c>
      <c r="AE246" s="53">
        <f t="shared" si="62"/>
        <v>0.11214953271028037</v>
      </c>
      <c r="AF246" s="53">
        <f t="shared" si="63"/>
        <v>5.0634109407533597E-3</v>
      </c>
      <c r="AG246" s="53">
        <f>town_establishments[[#This Row],[share of state establishments]]/($AF$250-$AF$249)</f>
        <v>5.2389345867606737E-3</v>
      </c>
      <c r="AH246" s="53">
        <f>town_establishments[[#This Row],[share of state establishments (no residual)]]/(INDEX(regional_establishments[share of state establishments],MATCH(town_establishments[[#This Row],[Regional Planning Commission]],regional_establishments[Regional Planning Commission],0)))</f>
        <v>6.2463514302393469E-2</v>
      </c>
    </row>
    <row r="247" spans="1:34" x14ac:dyDescent="0.3">
      <c r="A247" s="75" t="s">
        <v>273</v>
      </c>
      <c r="B247" t="str">
        <f>VLOOKUP(town_establishments[[#This Row],[Municipality]],town_population[[Municipality]:[Regional Planning Commission]],2,FALSE)</f>
        <v>Windham Regional Commission</v>
      </c>
      <c r="C247">
        <v>0</v>
      </c>
      <c r="D247">
        <v>0</v>
      </c>
      <c r="E247">
        <v>0</v>
      </c>
      <c r="F247">
        <v>0</v>
      </c>
      <c r="G247">
        <v>2</v>
      </c>
      <c r="H247">
        <v>0</v>
      </c>
      <c r="I247">
        <v>3</v>
      </c>
      <c r="J247">
        <v>0</v>
      </c>
      <c r="K247">
        <v>0</v>
      </c>
      <c r="L247">
        <v>1</v>
      </c>
      <c r="M247">
        <v>1</v>
      </c>
      <c r="N247">
        <v>0</v>
      </c>
      <c r="O247">
        <v>0</v>
      </c>
      <c r="P247">
        <v>0</v>
      </c>
      <c r="Q247">
        <f t="shared" si="48"/>
        <v>7</v>
      </c>
      <c r="R247" s="53">
        <f t="shared" si="49"/>
        <v>0</v>
      </c>
      <c r="S247" s="53">
        <f t="shared" si="50"/>
        <v>0</v>
      </c>
      <c r="T247" s="53">
        <f t="shared" si="51"/>
        <v>0</v>
      </c>
      <c r="U247" s="53">
        <f t="shared" si="52"/>
        <v>0</v>
      </c>
      <c r="V247" s="53">
        <f t="shared" si="53"/>
        <v>0.2857142857142857</v>
      </c>
      <c r="W247" s="53">
        <f t="shared" si="54"/>
        <v>0</v>
      </c>
      <c r="X247" s="53">
        <f t="shared" si="55"/>
        <v>0.42857142857142855</v>
      </c>
      <c r="Y247" s="53">
        <f t="shared" si="56"/>
        <v>0</v>
      </c>
      <c r="Z247" s="53">
        <f t="shared" si="57"/>
        <v>0</v>
      </c>
      <c r="AA247" s="53">
        <f t="shared" si="58"/>
        <v>0.14285714285714285</v>
      </c>
      <c r="AB247" s="53">
        <f t="shared" si="59"/>
        <v>0.14285714285714285</v>
      </c>
      <c r="AC247" s="53">
        <f t="shared" si="60"/>
        <v>0</v>
      </c>
      <c r="AD247" s="53">
        <f t="shared" si="61"/>
        <v>0</v>
      </c>
      <c r="AE247" s="53">
        <f t="shared" si="62"/>
        <v>0</v>
      </c>
      <c r="AF247" s="53">
        <f t="shared" si="63"/>
        <v>3.3125118303993945E-4</v>
      </c>
      <c r="AG247" s="53">
        <f>town_establishments[[#This Row],[share of state establishments]]/($AF$250-$AF$249)</f>
        <v>3.4273403838621232E-4</v>
      </c>
      <c r="AH247" s="53">
        <f>town_establishments[[#This Row],[share of state establishments (no residual)]]/(INDEX(regional_establishments[share of state establishments],MATCH(town_establishments[[#This Row],[Regional Planning Commission]],regional_establishments[Regional Planning Commission],0)))</f>
        <v>4.0863981319322834E-3</v>
      </c>
    </row>
    <row r="248" spans="1:34" x14ac:dyDescent="0.3">
      <c r="A248" s="76" t="s">
        <v>275</v>
      </c>
      <c r="B248" t="str">
        <f>VLOOKUP(town_establishments[[#This Row],[Municipality]],town_population[[Municipality]:[Regional Planning Commission]],2,FALSE)</f>
        <v>Windham Regional Commission</v>
      </c>
      <c r="C248">
        <v>2</v>
      </c>
      <c r="D248">
        <v>5</v>
      </c>
      <c r="E248">
        <v>1</v>
      </c>
      <c r="F248">
        <v>2</v>
      </c>
      <c r="G248">
        <v>0</v>
      </c>
      <c r="H248">
        <v>6</v>
      </c>
      <c r="I248">
        <v>9</v>
      </c>
      <c r="J248">
        <v>0</v>
      </c>
      <c r="K248">
        <v>4</v>
      </c>
      <c r="L248">
        <v>1</v>
      </c>
      <c r="M248">
        <v>1</v>
      </c>
      <c r="N248">
        <v>1</v>
      </c>
      <c r="O248">
        <v>5</v>
      </c>
      <c r="P248">
        <v>5</v>
      </c>
      <c r="Q248">
        <f t="shared" si="48"/>
        <v>42</v>
      </c>
      <c r="R248" s="53">
        <f t="shared" si="49"/>
        <v>4.7619047619047616E-2</v>
      </c>
      <c r="S248" s="53">
        <f t="shared" si="50"/>
        <v>0.11904761904761904</v>
      </c>
      <c r="T248" s="53">
        <f t="shared" si="51"/>
        <v>2.3809523809523808E-2</v>
      </c>
      <c r="U248" s="53">
        <f t="shared" si="52"/>
        <v>4.7619047619047616E-2</v>
      </c>
      <c r="V248" s="53">
        <f t="shared" si="53"/>
        <v>0</v>
      </c>
      <c r="W248" s="53">
        <f t="shared" si="54"/>
        <v>0.14285714285714285</v>
      </c>
      <c r="X248" s="53">
        <f t="shared" si="55"/>
        <v>0.21428571428571427</v>
      </c>
      <c r="Y248" s="53">
        <f t="shared" si="56"/>
        <v>0</v>
      </c>
      <c r="Z248" s="53">
        <f t="shared" si="57"/>
        <v>9.5238095238095233E-2</v>
      </c>
      <c r="AA248" s="53">
        <f t="shared" si="58"/>
        <v>2.3809523809523808E-2</v>
      </c>
      <c r="AB248" s="53">
        <f t="shared" si="59"/>
        <v>2.3809523809523808E-2</v>
      </c>
      <c r="AC248" s="53">
        <f t="shared" si="60"/>
        <v>2.3809523809523808E-2</v>
      </c>
      <c r="AD248" s="53">
        <f t="shared" si="61"/>
        <v>0.11904761904761904</v>
      </c>
      <c r="AE248" s="53">
        <f t="shared" si="62"/>
        <v>0.11904761904761904</v>
      </c>
      <c r="AF248" s="53">
        <f t="shared" si="63"/>
        <v>1.9875070982396364E-3</v>
      </c>
      <c r="AG248" s="53">
        <f>town_establishments[[#This Row],[share of state establishments]]/($AF$250-$AF$249)</f>
        <v>2.0564042303172735E-3</v>
      </c>
      <c r="AH248" s="53">
        <f>town_establishments[[#This Row],[share of state establishments (no residual)]]/(INDEX(regional_establishments[share of state establishments],MATCH(town_establishments[[#This Row],[Regional Planning Commission]],regional_establishments[Regional Planning Commission],0)))</f>
        <v>2.4518388791593692E-2</v>
      </c>
    </row>
    <row r="249" spans="1:34" x14ac:dyDescent="0.3">
      <c r="A249" s="75" t="s">
        <v>317</v>
      </c>
      <c r="C249">
        <v>167</v>
      </c>
      <c r="D249">
        <v>16</v>
      </c>
      <c r="E249">
        <v>12</v>
      </c>
      <c r="F249">
        <v>28</v>
      </c>
      <c r="G249">
        <v>41</v>
      </c>
      <c r="H249">
        <v>8</v>
      </c>
      <c r="I249">
        <v>187</v>
      </c>
      <c r="J249">
        <v>23</v>
      </c>
      <c r="K249">
        <v>147</v>
      </c>
      <c r="L249">
        <v>21</v>
      </c>
      <c r="M249">
        <v>23</v>
      </c>
      <c r="N249">
        <v>7</v>
      </c>
      <c r="O249">
        <v>5</v>
      </c>
      <c r="P249">
        <v>23</v>
      </c>
      <c r="Q249">
        <f t="shared" si="48"/>
        <v>708</v>
      </c>
      <c r="R249" s="53">
        <f t="shared" si="49"/>
        <v>0.23587570621468926</v>
      </c>
      <c r="S249" s="53">
        <f t="shared" si="50"/>
        <v>2.2598870056497175E-2</v>
      </c>
      <c r="T249" s="53">
        <f t="shared" si="51"/>
        <v>1.6949152542372881E-2</v>
      </c>
      <c r="U249" s="53">
        <f t="shared" si="52"/>
        <v>3.954802259887006E-2</v>
      </c>
      <c r="V249" s="53">
        <f t="shared" si="53"/>
        <v>5.7909604519774012E-2</v>
      </c>
      <c r="W249" s="53">
        <f t="shared" si="54"/>
        <v>1.1299435028248588E-2</v>
      </c>
      <c r="X249" s="53">
        <f t="shared" si="55"/>
        <v>0.26412429378531072</v>
      </c>
      <c r="Y249" s="53">
        <f t="shared" si="56"/>
        <v>3.2485875706214688E-2</v>
      </c>
      <c r="Z249" s="53">
        <f t="shared" si="57"/>
        <v>0.2076271186440678</v>
      </c>
      <c r="AA249" s="53">
        <f t="shared" si="58"/>
        <v>2.9661016949152543E-2</v>
      </c>
      <c r="AB249" s="53">
        <f t="shared" si="59"/>
        <v>3.2485875706214688E-2</v>
      </c>
      <c r="AC249" s="53">
        <f t="shared" si="60"/>
        <v>9.887005649717515E-3</v>
      </c>
      <c r="AD249" s="53">
        <f t="shared" si="61"/>
        <v>7.0621468926553672E-3</v>
      </c>
      <c r="AE249" s="53">
        <f t="shared" si="62"/>
        <v>3.2485875706214688E-2</v>
      </c>
      <c r="AF249" s="53">
        <f t="shared" si="63"/>
        <v>3.3503691084611015E-2</v>
      </c>
      <c r="AG249" s="53">
        <f>town_establishments[[#This Row],[share of state establishments]]/($AF$250-$AF$249)</f>
        <v>3.4665099882491189E-2</v>
      </c>
      <c r="AH249" s="53"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3">
      <c r="A250" t="s">
        <v>298</v>
      </c>
      <c r="C250">
        <f t="shared" ref="C250:P250" si="64">SUM(C3:C249)</f>
        <v>1525</v>
      </c>
      <c r="D250">
        <f t="shared" si="64"/>
        <v>2886</v>
      </c>
      <c r="E250">
        <f t="shared" si="64"/>
        <v>862</v>
      </c>
      <c r="F250">
        <f t="shared" si="64"/>
        <v>607</v>
      </c>
      <c r="G250">
        <f t="shared" si="64"/>
        <v>1013</v>
      </c>
      <c r="H250">
        <f t="shared" si="64"/>
        <v>727</v>
      </c>
      <c r="I250">
        <f t="shared" si="64"/>
        <v>4153</v>
      </c>
      <c r="J250">
        <f t="shared" si="64"/>
        <v>138</v>
      </c>
      <c r="K250">
        <f t="shared" si="64"/>
        <v>2141</v>
      </c>
      <c r="L250">
        <f t="shared" si="64"/>
        <v>729</v>
      </c>
      <c r="M250">
        <f t="shared" si="64"/>
        <v>2045</v>
      </c>
      <c r="N250">
        <f t="shared" si="64"/>
        <v>488</v>
      </c>
      <c r="O250">
        <f t="shared" si="64"/>
        <v>1799</v>
      </c>
      <c r="P250">
        <f t="shared" si="64"/>
        <v>2019</v>
      </c>
      <c r="Q250">
        <f t="shared" si="48"/>
        <v>21132</v>
      </c>
      <c r="R250" s="53">
        <f t="shared" si="49"/>
        <v>7.2165436305129657E-2</v>
      </c>
      <c r="S250" s="53">
        <f t="shared" si="50"/>
        <v>0.13657013060760931</v>
      </c>
      <c r="T250" s="53">
        <f t="shared" si="51"/>
        <v>4.0791217111489683E-2</v>
      </c>
      <c r="U250" s="53">
        <f t="shared" si="52"/>
        <v>2.8724209729320462E-2</v>
      </c>
      <c r="V250" s="53">
        <f t="shared" si="53"/>
        <v>4.7936778345636949E-2</v>
      </c>
      <c r="W250" s="53">
        <f t="shared" si="54"/>
        <v>3.4402801438576568E-2</v>
      </c>
      <c r="X250" s="53">
        <f t="shared" si="55"/>
        <v>0.19652659473783834</v>
      </c>
      <c r="Y250" s="53">
        <f t="shared" si="56"/>
        <v>6.53038046564452E-3</v>
      </c>
      <c r="Z250" s="53">
        <f t="shared" si="57"/>
        <v>0.10131554041264433</v>
      </c>
      <c r="AA250" s="53">
        <f t="shared" si="58"/>
        <v>3.4497444633730834E-2</v>
      </c>
      <c r="AB250" s="53">
        <f t="shared" si="59"/>
        <v>9.6772667045239444E-2</v>
      </c>
      <c r="AC250" s="53">
        <f t="shared" si="60"/>
        <v>2.309293961764149E-2</v>
      </c>
      <c r="AD250" s="53">
        <f t="shared" si="61"/>
        <v>8.5131554041264434E-2</v>
      </c>
      <c r="AE250" s="53">
        <f t="shared" si="62"/>
        <v>9.5542305508233963E-2</v>
      </c>
      <c r="AF250" s="53">
        <f t="shared" si="63"/>
        <v>1</v>
      </c>
      <c r="AG250" s="53">
        <f>town_establishments[[#This Row],[share of state establishments]]/($AF$250-$AF$249)</f>
        <v>1.0346650998824911</v>
      </c>
      <c r="AH250" s="53"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pageSetup orientation="portrait" horizontalDpi="200" verticalDpi="0" copies="0" r:id="rId1"/>
  <tableParts count="2">
    <tablePart r:id="rId2"/>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
  <sheetViews>
    <sheetView workbookViewId="0">
      <selection activeCell="S30" sqref="S30"/>
    </sheetView>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A1:I256"/>
  <sheetViews>
    <sheetView zoomScale="90" zoomScaleNormal="90" workbookViewId="0">
      <selection activeCell="H18" sqref="H18"/>
    </sheetView>
  </sheetViews>
  <sheetFormatPr defaultRowHeight="14.4" x14ac:dyDescent="0.3"/>
  <cols>
    <col min="1" max="1" width="14.33203125" customWidth="1"/>
    <col min="2" max="2" width="52.6640625" bestFit="1" customWidth="1"/>
    <col min="3" max="3" width="13.88671875" customWidth="1"/>
    <col min="4" max="4" width="24" bestFit="1" customWidth="1"/>
    <col min="5" max="5" width="25.5546875" bestFit="1" customWidth="1"/>
    <col min="7" max="7" width="52.6640625" bestFit="1" customWidth="1"/>
    <col min="8" max="8" width="23" customWidth="1"/>
  </cols>
  <sheetData>
    <row r="1" spans="1:9" x14ac:dyDescent="0.3">
      <c r="A1" t="s">
        <v>10</v>
      </c>
      <c r="B1" t="s">
        <v>11</v>
      </c>
      <c r="C1" t="s">
        <v>318</v>
      </c>
      <c r="D1" t="s">
        <v>319</v>
      </c>
      <c r="E1" t="s">
        <v>320</v>
      </c>
      <c r="G1" t="s">
        <v>11</v>
      </c>
      <c r="H1" t="s">
        <v>319</v>
      </c>
      <c r="I1" t="s">
        <v>416</v>
      </c>
    </row>
    <row r="2" spans="1:9" x14ac:dyDescent="0.3">
      <c r="A2" t="s">
        <v>15</v>
      </c>
      <c r="B2" t="s">
        <v>16</v>
      </c>
      <c r="C2">
        <v>1048</v>
      </c>
      <c r="D2" s="53">
        <f>town_vehicles[[#This Row],[Vehicles]]/SUM(town_vehicles[Vehicles])</f>
        <v>2.3412350014632719E-3</v>
      </c>
      <c r="E2" s="53">
        <f>town_vehicles[[#This Row],[Share of State Vehicles]]/INDEX(regional_vehicles[Share of State Vehicles],MATCH(town_vehicles[[#This Row],[Regional Planning Commission]],regional_vehicles[Regional Planning Commission]))</f>
        <v>4.1165841778615757E-2</v>
      </c>
      <c r="G2" t="s">
        <v>16</v>
      </c>
      <c r="H2" s="60">
        <f>SUMIF(town_vehicles[Regional Planning Commission],G2,town_vehicles[Share of State Vehicles])</f>
        <v>5.6873244911499976E-2</v>
      </c>
      <c r="I2" s="60">
        <v>5.6977196457807563E-2</v>
      </c>
    </row>
    <row r="3" spans="1:9" x14ac:dyDescent="0.3">
      <c r="A3" t="s">
        <v>17</v>
      </c>
      <c r="B3" t="s">
        <v>18</v>
      </c>
      <c r="C3">
        <v>792</v>
      </c>
      <c r="D3" s="53">
        <f>town_vehicles[[#This Row],[Vehicles]]/SUM(town_vehicles[Vehicles])</f>
        <v>1.769330268281404E-3</v>
      </c>
      <c r="E3" s="53">
        <f>town_vehicles[[#This Row],[Share of State Vehicles]]/INDEX(regional_vehicles[Share of State Vehicles],MATCH(town_vehicles[[#This Row],[Regional Planning Commission]],regional_vehicles[Regional Planning Commission]))</f>
        <v>1.7552413456850324E-2</v>
      </c>
      <c r="G3" t="s">
        <v>19</v>
      </c>
      <c r="H3" s="60">
        <f>SUMIF(town_vehicles[Regional Planning Commission],G3,town_vehicles[Share of State Vehicles])</f>
        <v>5.1971842627902255E-2</v>
      </c>
      <c r="I3" s="60">
        <v>5.5939232766184545E-2</v>
      </c>
    </row>
    <row r="4" spans="1:9" x14ac:dyDescent="0.3">
      <c r="A4" t="s">
        <v>20</v>
      </c>
      <c r="B4" t="s">
        <v>21</v>
      </c>
      <c r="C4">
        <v>1500</v>
      </c>
      <c r="D4" s="53">
        <f>town_vehicles[[#This Row],[Vehicles]]/SUM(town_vehicles[Vehicles])</f>
        <v>3.3510042959875074E-3</v>
      </c>
      <c r="E4" s="53">
        <f>town_vehicles[[#This Row],[Share of State Vehicles]]/INDEX(regional_vehicles[Share of State Vehicles],MATCH(town_vehicles[[#This Row],[Regional Planning Commission]],regional_vehicles[Regional Planning Commission]))</f>
        <v>3.7114014251781478E-2</v>
      </c>
      <c r="G4" t="s">
        <v>22</v>
      </c>
      <c r="H4" s="60">
        <f>SUMIF(town_vehicles[Regional Planning Commission],G4,town_vehicles[Share of State Vehicles])</f>
        <v>0.10136787995362209</v>
      </c>
      <c r="I4" s="60">
        <v>0.10269282606532612</v>
      </c>
    </row>
    <row r="5" spans="1:9" x14ac:dyDescent="0.3">
      <c r="A5" t="s">
        <v>23</v>
      </c>
      <c r="B5" t="s">
        <v>24</v>
      </c>
      <c r="C5">
        <v>373</v>
      </c>
      <c r="D5" s="53">
        <f>town_vehicles[[#This Row],[Vehicles]]/SUM(town_vehicles[Vehicles])</f>
        <v>8.3328306826889356E-4</v>
      </c>
      <c r="E5" s="53">
        <f>town_vehicles[[#This Row],[Share of State Vehicles]]/INDEX(regional_vehicles[Share of State Vehicles],MATCH(town_vehicles[[#This Row],[Regional Planning Commission]],regional_vehicles[Regional Planning Commission]))</f>
        <v>2.1248718240856786E-2</v>
      </c>
      <c r="G5" t="s">
        <v>25</v>
      </c>
      <c r="H5" s="60">
        <f>SUMIF(town_vehicles[Regional Planning Commission],G5,town_vehicles[Share of State Vehicles])</f>
        <v>0.25325103266782389</v>
      </c>
      <c r="I5" s="60">
        <v>0.24305536710898845</v>
      </c>
    </row>
    <row r="6" spans="1:9" x14ac:dyDescent="0.3">
      <c r="A6" t="s">
        <v>26</v>
      </c>
      <c r="B6" t="s">
        <v>19</v>
      </c>
      <c r="C6">
        <v>1938</v>
      </c>
      <c r="D6" s="53">
        <f>town_vehicles[[#This Row],[Vehicles]]/SUM(town_vehicles[Vehicles])</f>
        <v>4.3294975504158595E-3</v>
      </c>
      <c r="E6" s="53">
        <f>town_vehicles[[#This Row],[Share of State Vehicles]]/INDEX(regional_vehicles[Share of State Vehicles],MATCH(town_vehicles[[#This Row],[Regional Planning Commission]],regional_vehicles[Regional Planning Commission]))</f>
        <v>8.3304676753782655E-2</v>
      </c>
      <c r="G6" t="s">
        <v>27</v>
      </c>
      <c r="H6" s="60">
        <f>SUMIF(town_vehicles[Regional Planning Commission],G6,town_vehicles[Share of State Vehicles])</f>
        <v>4.2037231891731287E-2</v>
      </c>
      <c r="I6" s="60">
        <v>4.028158439843333E-2</v>
      </c>
    </row>
    <row r="7" spans="1:9" x14ac:dyDescent="0.3">
      <c r="A7" t="s">
        <v>28</v>
      </c>
      <c r="B7" t="s">
        <v>29</v>
      </c>
      <c r="C7">
        <v>332</v>
      </c>
      <c r="D7" s="53">
        <f>town_vehicles[[#This Row],[Vehicles]]/SUM(town_vehicles[Vehicles])</f>
        <v>7.4168895084523502E-4</v>
      </c>
      <c r="E7" s="53">
        <f>town_vehicles[[#This Row],[Share of State Vehicles]]/INDEX(regional_vehicles[Share of State Vehicles],MATCH(town_vehicles[[#This Row],[Regional Planning Commission]],regional_vehicles[Regional Planning Commission]))</f>
        <v>9.977760413536093E-3</v>
      </c>
      <c r="G7" t="s">
        <v>18</v>
      </c>
      <c r="H7" s="60">
        <f>SUMIF(town_vehicles[Regional Planning Commission],G7,town_vehicles[Share of State Vehicles])</f>
        <v>0.10080267722903216</v>
      </c>
      <c r="I7" s="60">
        <v>0.10096062522048251</v>
      </c>
    </row>
    <row r="8" spans="1:9" x14ac:dyDescent="0.3">
      <c r="A8" t="s">
        <v>30</v>
      </c>
      <c r="B8" t="s">
        <v>18</v>
      </c>
      <c r="C8">
        <v>18</v>
      </c>
      <c r="D8" s="53">
        <f>town_vehicles[[#This Row],[Vehicles]]/SUM(town_vehicles[Vehicles])</f>
        <v>4.021205155185009E-5</v>
      </c>
      <c r="E8" s="53">
        <f>town_vehicles[[#This Row],[Share of State Vehicles]]/INDEX(regional_vehicles[Share of State Vehicles],MATCH(town_vehicles[[#This Row],[Regional Planning Commission]],regional_vehicles[Regional Planning Commission]))</f>
        <v>3.9891848765568922E-4</v>
      </c>
      <c r="G8" t="s">
        <v>21</v>
      </c>
      <c r="H8" s="60">
        <f>SUMIF(town_vehicles[Regional Planning Commission],G8,town_vehicles[Share of State Vehicles])</f>
        <v>9.0289459751087389E-2</v>
      </c>
      <c r="I8" s="60">
        <v>8.9922932891916094E-2</v>
      </c>
    </row>
    <row r="9" spans="1:9" x14ac:dyDescent="0.3">
      <c r="A9" t="s">
        <v>321</v>
      </c>
      <c r="B9" t="s">
        <v>18</v>
      </c>
      <c r="C9">
        <v>0</v>
      </c>
      <c r="D9" s="53">
        <f>town_vehicles[[#This Row],[Vehicles]]/SUM(town_vehicles[Vehicles])</f>
        <v>0</v>
      </c>
      <c r="E9" s="53">
        <f>town_vehicles[[#This Row],[Share of State Vehicles]]/INDEX(regional_vehicles[Share of State Vehicles],MATCH(town_vehicles[[#This Row],[Regional Planning Commission]],regional_vehicles[Regional Planning Commission]))</f>
        <v>0</v>
      </c>
      <c r="G9" t="s">
        <v>32</v>
      </c>
      <c r="H9" s="60">
        <f>SUMIF(town_vehicles[Regional Planning Commission],G9,town_vehicles[Share of State Vehicles])</f>
        <v>9.170134956113013E-2</v>
      </c>
      <c r="I9" s="60">
        <v>9.6408509945456022E-2</v>
      </c>
    </row>
    <row r="10" spans="1:9" x14ac:dyDescent="0.3">
      <c r="A10" t="s">
        <v>33</v>
      </c>
      <c r="B10" t="s">
        <v>21</v>
      </c>
      <c r="C10">
        <v>1269</v>
      </c>
      <c r="D10" s="53">
        <f>town_vehicles[[#This Row],[Vehicles]]/SUM(town_vehicles[Vehicles])</f>
        <v>2.8349496344054312E-3</v>
      </c>
      <c r="E10" s="53">
        <f>town_vehicles[[#This Row],[Share of State Vehicles]]/INDEX(regional_vehicles[Share of State Vehicles],MATCH(town_vehicles[[#This Row],[Regional Planning Commission]],regional_vehicles[Regional Planning Commission]))</f>
        <v>3.1398456057007126E-2</v>
      </c>
      <c r="G10" t="s">
        <v>24</v>
      </c>
      <c r="H10" s="60">
        <f>SUMIF(town_vehicles[Regional Planning Commission],G10,town_vehicles[Share of State Vehicles])</f>
        <v>3.9215686274509803E-2</v>
      </c>
      <c r="I10" s="60">
        <v>4.0652447242499071E-2</v>
      </c>
    </row>
    <row r="11" spans="1:9" x14ac:dyDescent="0.3">
      <c r="A11" t="s">
        <v>34</v>
      </c>
      <c r="B11" t="s">
        <v>24</v>
      </c>
      <c r="C11">
        <v>258</v>
      </c>
      <c r="D11" s="53">
        <f>town_vehicles[[#This Row],[Vehicles]]/SUM(town_vehicles[Vehicles])</f>
        <v>5.7637273890985129E-4</v>
      </c>
      <c r="E11" s="53">
        <f>town_vehicles[[#This Row],[Share of State Vehicles]]/INDEX(regional_vehicles[Share of State Vehicles],MATCH(town_vehicles[[#This Row],[Regional Planning Commission]],regional_vehicles[Regional Planning Commission]))</f>
        <v>1.4697504842201208E-2</v>
      </c>
      <c r="G11" t="s">
        <v>35</v>
      </c>
      <c r="H11" s="60">
        <f>SUMIF(town_vehicles[Regional Planning Commission],G11,town_vehicles[Share of State Vehicles])</f>
        <v>9.8155383835202073E-2</v>
      </c>
      <c r="I11" s="60">
        <v>9.6365544128155733E-2</v>
      </c>
    </row>
    <row r="12" spans="1:9" x14ac:dyDescent="0.3">
      <c r="A12" t="s">
        <v>36</v>
      </c>
      <c r="B12" t="s">
        <v>35</v>
      </c>
      <c r="C12">
        <v>851</v>
      </c>
      <c r="D12" s="53">
        <f>town_vehicles[[#This Row],[Vehicles]]/SUM(town_vehicles[Vehicles])</f>
        <v>1.9011364372569126E-3</v>
      </c>
      <c r="E12" s="53">
        <f>town_vehicles[[#This Row],[Share of State Vehicles]]/INDEX(regional_vehicles[Share of State Vehicles],MATCH(town_vehicles[[#This Row],[Regional Planning Commission]],regional_vehicles[Regional Planning Commission]))</f>
        <v>1.9368641463914243E-2</v>
      </c>
      <c r="G12" t="s">
        <v>29</v>
      </c>
      <c r="H12" s="60">
        <f>SUMIF(town_vehicles[Regional Planning Commission],G12,town_vehicles[Share of State Vehicles])</f>
        <v>7.4334211296458896E-2</v>
      </c>
      <c r="I12" s="60">
        <v>7.6743733774750592E-2</v>
      </c>
    </row>
    <row r="13" spans="1:9" x14ac:dyDescent="0.3">
      <c r="A13" t="s">
        <v>37</v>
      </c>
      <c r="B13" t="s">
        <v>18</v>
      </c>
      <c r="C13">
        <v>1058</v>
      </c>
      <c r="D13" s="53">
        <f>town_vehicles[[#This Row],[Vehicles]]/SUM(town_vehicles[Vehicles])</f>
        <v>2.3635750301031887E-3</v>
      </c>
      <c r="E13" s="53">
        <f>town_vehicles[[#This Row],[Share of State Vehicles]]/INDEX(regional_vehicles[Share of State Vehicles],MATCH(town_vehicles[[#This Row],[Regional Planning Commission]],regional_vehicles[Regional Planning Commission]))</f>
        <v>2.3447542218873289E-2</v>
      </c>
    </row>
    <row r="14" spans="1:9" x14ac:dyDescent="0.3">
      <c r="A14" t="s">
        <v>322</v>
      </c>
      <c r="B14" t="s">
        <v>22</v>
      </c>
      <c r="C14">
        <v>6500</v>
      </c>
      <c r="D14" s="53">
        <f>town_vehicles[[#This Row],[Vehicles]]/SUM(town_vehicles[Vehicles])</f>
        <v>1.4521018615945866E-2</v>
      </c>
      <c r="E14" s="53">
        <f>town_vehicles[[#This Row],[Share of State Vehicles]]/INDEX(regional_vehicles[Share of State Vehicles],MATCH(town_vehicles[[#This Row],[Regional Planning Commission]],regional_vehicles[Regional Planning Commission]))</f>
        <v>0.14325068870523416</v>
      </c>
    </row>
    <row r="15" spans="1:9" x14ac:dyDescent="0.3">
      <c r="A15" t="s">
        <v>38</v>
      </c>
      <c r="B15" t="s">
        <v>22</v>
      </c>
      <c r="C15">
        <v>4631</v>
      </c>
      <c r="D15" s="53">
        <f>town_vehicles[[#This Row],[Vehicles]]/SUM(town_vehicles[Vehicles])</f>
        <v>1.0345667263145432E-2</v>
      </c>
      <c r="E15" s="53">
        <f>town_vehicles[[#This Row],[Share of State Vehicles]]/INDEX(regional_vehicles[Share of State Vehicles],MATCH(town_vehicles[[#This Row],[Regional Planning Commission]],regional_vehicles[Regional Planning Commission]))</f>
        <v>0.10206060606060607</v>
      </c>
    </row>
    <row r="16" spans="1:9" x14ac:dyDescent="0.3">
      <c r="A16" t="s">
        <v>40</v>
      </c>
      <c r="B16" t="s">
        <v>18</v>
      </c>
      <c r="C16">
        <v>1836</v>
      </c>
      <c r="D16" s="53">
        <f>town_vehicles[[#This Row],[Vehicles]]/SUM(town_vehicles[Vehicles])</f>
        <v>4.1016292582887089E-3</v>
      </c>
      <c r="E16" s="53">
        <f>town_vehicles[[#This Row],[Share of State Vehicles]]/INDEX(regional_vehicles[Share of State Vehicles],MATCH(town_vehicles[[#This Row],[Regional Planning Commission]],regional_vehicles[Regional Planning Commission]))</f>
        <v>4.0689685740880298E-2</v>
      </c>
    </row>
    <row r="17" spans="1:5" x14ac:dyDescent="0.3">
      <c r="A17" t="s">
        <v>41</v>
      </c>
      <c r="B17" t="s">
        <v>27</v>
      </c>
      <c r="C17">
        <v>333</v>
      </c>
      <c r="D17" s="53">
        <f>town_vehicles[[#This Row],[Vehicles]]/SUM(town_vehicles[Vehicles])</f>
        <v>7.4392295370922666E-4</v>
      </c>
      <c r="E17" s="53">
        <f>town_vehicles[[#This Row],[Share of State Vehicles]]/INDEX(regional_vehicles[Share of State Vehicles],MATCH(town_vehicles[[#This Row],[Regional Planning Commission]],regional_vehicles[Regional Planning Commission]))</f>
        <v>1.7696763564861561E-2</v>
      </c>
    </row>
    <row r="18" spans="1:5" x14ac:dyDescent="0.3">
      <c r="A18" t="s">
        <v>42</v>
      </c>
      <c r="B18" t="s">
        <v>19</v>
      </c>
      <c r="C18">
        <v>8645</v>
      </c>
      <c r="D18" s="53">
        <f>town_vehicles[[#This Row],[Vehicles]]/SUM(town_vehicles[Vehicles])</f>
        <v>1.9312954759208002E-2</v>
      </c>
      <c r="E18" s="53">
        <f>town_vehicles[[#This Row],[Share of State Vehicles]]/INDEX(regional_vehicles[Share of State Vehicles],MATCH(town_vehicles[[#This Row],[Regional Planning Commission]],regional_vehicles[Regional Planning Commission]))</f>
        <v>0.37160419532324618</v>
      </c>
    </row>
    <row r="19" spans="1:5" x14ac:dyDescent="0.3">
      <c r="A19" t="s">
        <v>43</v>
      </c>
      <c r="B19" t="s">
        <v>32</v>
      </c>
      <c r="C19">
        <v>598</v>
      </c>
      <c r="D19" s="53">
        <f>town_vehicles[[#This Row],[Vehicles]]/SUM(town_vehicles[Vehicles])</f>
        <v>1.3359337126670197E-3</v>
      </c>
      <c r="E19" s="53">
        <f>town_vehicles[[#This Row],[Share of State Vehicles]]/INDEX(regional_vehicles[Share of State Vehicles],MATCH(town_vehicles[[#This Row],[Regional Planning Commission]],regional_vehicles[Regional Planning Commission]))</f>
        <v>1.4568310270902361E-2</v>
      </c>
    </row>
    <row r="20" spans="1:5" x14ac:dyDescent="0.3">
      <c r="A20" t="s">
        <v>44</v>
      </c>
      <c r="B20" t="s">
        <v>21</v>
      </c>
      <c r="C20">
        <v>1038</v>
      </c>
      <c r="D20" s="53">
        <f>town_vehicles[[#This Row],[Vehicles]]/SUM(town_vehicles[Vehicles])</f>
        <v>2.318894972823355E-3</v>
      </c>
      <c r="E20" s="53">
        <f>town_vehicles[[#This Row],[Share of State Vehicles]]/INDEX(regional_vehicles[Share of State Vehicles],MATCH(town_vehicles[[#This Row],[Regional Planning Commission]],regional_vehicles[Regional Planning Commission]))</f>
        <v>2.5682897862232781E-2</v>
      </c>
    </row>
    <row r="21" spans="1:5" x14ac:dyDescent="0.3">
      <c r="A21" t="s">
        <v>45</v>
      </c>
      <c r="B21" t="s">
        <v>22</v>
      </c>
      <c r="C21">
        <v>1902</v>
      </c>
      <c r="D21" s="53">
        <f>town_vehicles[[#This Row],[Vehicles]]/SUM(town_vehicles[Vehicles])</f>
        <v>4.2490734473121594E-3</v>
      </c>
      <c r="E21" s="53">
        <f>town_vehicles[[#This Row],[Share of State Vehicles]]/INDEX(regional_vehicles[Share of State Vehicles],MATCH(town_vehicles[[#This Row],[Regional Planning Commission]],regional_vehicles[Regional Planning Commission]))</f>
        <v>4.1917355371900833E-2</v>
      </c>
    </row>
    <row r="22" spans="1:5" x14ac:dyDescent="0.3">
      <c r="A22" t="s">
        <v>46</v>
      </c>
      <c r="B22" t="s">
        <v>35</v>
      </c>
      <c r="C22">
        <v>1504</v>
      </c>
      <c r="D22" s="53">
        <f>town_vehicles[[#This Row],[Vehicles]]/SUM(town_vehicles[Vehicles])</f>
        <v>3.359940307443474E-3</v>
      </c>
      <c r="E22" s="53">
        <f>town_vehicles[[#This Row],[Share of State Vehicles]]/INDEX(regional_vehicles[Share of State Vehicles],MATCH(town_vehicles[[#This Row],[Regional Planning Commission]],regional_vehicles[Regional Planning Commission]))</f>
        <v>3.4230830507317296E-2</v>
      </c>
    </row>
    <row r="23" spans="1:5" x14ac:dyDescent="0.3">
      <c r="A23" t="s">
        <v>47</v>
      </c>
      <c r="B23" t="s">
        <v>18</v>
      </c>
      <c r="C23">
        <v>201</v>
      </c>
      <c r="D23" s="53">
        <f>town_vehicles[[#This Row],[Vehicles]]/SUM(town_vehicles[Vehicles])</f>
        <v>4.4903457566232598E-4</v>
      </c>
      <c r="E23" s="53">
        <f>town_vehicles[[#This Row],[Share of State Vehicles]]/INDEX(regional_vehicles[Share of State Vehicles],MATCH(town_vehicles[[#This Row],[Regional Planning Commission]],regional_vehicles[Regional Planning Commission]))</f>
        <v>4.4545897788218622E-3</v>
      </c>
    </row>
    <row r="24" spans="1:5" x14ac:dyDescent="0.3">
      <c r="A24" t="s">
        <v>48</v>
      </c>
      <c r="B24" t="s">
        <v>25</v>
      </c>
      <c r="C24">
        <v>869</v>
      </c>
      <c r="D24" s="53">
        <f>town_vehicles[[#This Row],[Vehicles]]/SUM(town_vehicles[Vehicles])</f>
        <v>1.9413484888087626E-3</v>
      </c>
      <c r="E24" s="53">
        <f>town_vehicles[[#This Row],[Share of State Vehicles]]/INDEX(regional_vehicles[Share of State Vehicles],MATCH(town_vehicles[[#This Row],[Regional Planning Commission]],regional_vehicles[Regional Planning Commission]))</f>
        <v>7.6657080856018765E-3</v>
      </c>
    </row>
    <row r="25" spans="1:5" x14ac:dyDescent="0.3">
      <c r="A25" t="s">
        <v>49</v>
      </c>
      <c r="B25" t="s">
        <v>35</v>
      </c>
      <c r="C25">
        <v>2092</v>
      </c>
      <c r="D25" s="53">
        <f>town_vehicles[[#This Row],[Vehicles]]/SUM(town_vehicles[Vehicles])</f>
        <v>4.6735339914705772E-3</v>
      </c>
      <c r="E25" s="53">
        <f>town_vehicles[[#This Row],[Share of State Vehicles]]/INDEX(regional_vehicles[Share of State Vehicles],MATCH(town_vehicles[[#This Row],[Regional Planning Commission]],regional_vehicles[Regional Planning Commission]))</f>
        <v>4.7613628604592943E-2</v>
      </c>
    </row>
    <row r="26" spans="1:5" x14ac:dyDescent="0.3">
      <c r="A26" t="s">
        <v>50</v>
      </c>
      <c r="B26" t="s">
        <v>35</v>
      </c>
      <c r="C26">
        <v>814</v>
      </c>
      <c r="D26" s="53">
        <f>town_vehicles[[#This Row],[Vehicles]]/SUM(town_vehicles[Vehicles])</f>
        <v>1.8184783312892208E-3</v>
      </c>
      <c r="E26" s="53">
        <f>town_vehicles[[#This Row],[Share of State Vehicles]]/INDEX(regional_vehicles[Share of State Vehicles],MATCH(town_vehicles[[#This Row],[Regional Planning Commission]],regional_vehicles[Regional Planning Commission]))</f>
        <v>1.8526526617657101E-2</v>
      </c>
    </row>
    <row r="27" spans="1:5" x14ac:dyDescent="0.3">
      <c r="A27" t="s">
        <v>51</v>
      </c>
      <c r="B27" t="s">
        <v>32</v>
      </c>
      <c r="C27">
        <v>2847</v>
      </c>
      <c r="D27" s="53">
        <f>town_vehicles[[#This Row],[Vehicles]]/SUM(town_vehicles[Vehicles])</f>
        <v>6.3602061537842893E-3</v>
      </c>
      <c r="E27" s="53">
        <f>town_vehicles[[#This Row],[Share of State Vehicles]]/INDEX(regional_vehicles[Share of State Vehicles],MATCH(town_vehicles[[#This Row],[Regional Planning Commission]],regional_vehicles[Regional Planning Commission]))</f>
        <v>6.9357824985382968E-2</v>
      </c>
    </row>
    <row r="28" spans="1:5" x14ac:dyDescent="0.3">
      <c r="A28" t="s">
        <v>52</v>
      </c>
      <c r="B28" t="s">
        <v>29</v>
      </c>
      <c r="C28">
        <v>7595</v>
      </c>
      <c r="D28" s="53">
        <f>town_vehicles[[#This Row],[Vehicles]]/SUM(town_vehicles[Vehicles])</f>
        <v>1.6967251752016747E-2</v>
      </c>
      <c r="E28" s="53">
        <f>town_vehicles[[#This Row],[Share of State Vehicles]]/INDEX(regional_vehicles[Share of State Vehicles],MATCH(town_vehicles[[#This Row],[Regional Planning Commission]],regional_vehicles[Regional Planning Commission]))</f>
        <v>0.22825629620724885</v>
      </c>
    </row>
    <row r="29" spans="1:5" x14ac:dyDescent="0.3">
      <c r="A29" t="s">
        <v>53</v>
      </c>
      <c r="B29" t="s">
        <v>35</v>
      </c>
      <c r="C29">
        <v>805</v>
      </c>
      <c r="D29" s="53">
        <f>town_vehicles[[#This Row],[Vehicles]]/SUM(town_vehicles[Vehicles])</f>
        <v>1.7983723055132958E-3</v>
      </c>
      <c r="E29" s="53">
        <f>town_vehicles[[#This Row],[Share of State Vehicles]]/INDEX(regional_vehicles[Share of State Vehicles],MATCH(town_vehicles[[#This Row],[Regional Planning Commission]],regional_vehicles[Regional Planning Commission]))</f>
        <v>1.8321687871270229E-2</v>
      </c>
    </row>
    <row r="30" spans="1:5" x14ac:dyDescent="0.3">
      <c r="A30" t="s">
        <v>54</v>
      </c>
      <c r="B30" t="s">
        <v>16</v>
      </c>
      <c r="C30">
        <v>962</v>
      </c>
      <c r="D30" s="53">
        <f>town_vehicles[[#This Row],[Vehicles]]/SUM(town_vehicles[Vehicles])</f>
        <v>2.149110755159988E-3</v>
      </c>
      <c r="E30" s="53">
        <f>town_vehicles[[#This Row],[Share of State Vehicles]]/INDEX(regional_vehicles[Share of State Vehicles],MATCH(town_vehicles[[#This Row],[Regional Planning Commission]],regional_vehicles[Regional Planning Commission]))</f>
        <v>3.7787728808233167E-2</v>
      </c>
    </row>
    <row r="31" spans="1:5" x14ac:dyDescent="0.3">
      <c r="A31" t="s">
        <v>55</v>
      </c>
      <c r="B31" t="s">
        <v>18</v>
      </c>
      <c r="C31">
        <v>856</v>
      </c>
      <c r="D31" s="53">
        <f>town_vehicles[[#This Row],[Vehicles]]/SUM(town_vehicles[Vehicles])</f>
        <v>1.9123064515768709E-3</v>
      </c>
      <c r="E31" s="53">
        <f>town_vehicles[[#This Row],[Share of State Vehicles]]/INDEX(regional_vehicles[Share of State Vehicles],MATCH(town_vehicles[[#This Row],[Regional Planning Commission]],regional_vehicles[Regional Planning Commission]))</f>
        <v>1.8970790301848329E-2</v>
      </c>
    </row>
    <row r="32" spans="1:5" x14ac:dyDescent="0.3">
      <c r="A32" t="s">
        <v>56</v>
      </c>
      <c r="B32" t="s">
        <v>16</v>
      </c>
      <c r="C32">
        <v>2778</v>
      </c>
      <c r="D32" s="53">
        <f>town_vehicles[[#This Row],[Vehicles]]/SUM(town_vehicles[Vehicles])</f>
        <v>6.2060599561688636E-3</v>
      </c>
      <c r="E32" s="53">
        <f>town_vehicles[[#This Row],[Share of State Vehicles]]/INDEX(regional_vehicles[Share of State Vehicles],MATCH(town_vehicles[[#This Row],[Regional Planning Commission]],regional_vehicles[Regional Planning Commission]))</f>
        <v>0.10912090502003299</v>
      </c>
    </row>
    <row r="33" spans="1:5" x14ac:dyDescent="0.3">
      <c r="A33" t="s">
        <v>57</v>
      </c>
      <c r="B33" t="s">
        <v>35</v>
      </c>
      <c r="C33">
        <v>1031</v>
      </c>
      <c r="D33" s="53">
        <f>town_vehicles[[#This Row],[Vehicles]]/SUM(town_vehicles[Vehicles])</f>
        <v>2.3032569527754133E-3</v>
      </c>
      <c r="E33" s="53">
        <f>town_vehicles[[#This Row],[Share of State Vehicles]]/INDEX(regional_vehicles[Share of State Vehicles],MATCH(town_vehicles[[#This Row],[Regional Planning Commission]],regional_vehicles[Regional Planning Commission]))</f>
        <v>2.3465416391651683E-2</v>
      </c>
    </row>
    <row r="34" spans="1:5" x14ac:dyDescent="0.3">
      <c r="A34" t="s">
        <v>58</v>
      </c>
      <c r="B34" t="s">
        <v>29</v>
      </c>
      <c r="C34">
        <v>366</v>
      </c>
      <c r="D34" s="53">
        <f>town_vehicles[[#This Row],[Vehicles]]/SUM(town_vehicles[Vehicles])</f>
        <v>8.1764504822095184E-4</v>
      </c>
      <c r="E34" s="53">
        <f>town_vehicles[[#This Row],[Share of State Vehicles]]/INDEX(regional_vehicles[Share of State Vehicles],MATCH(town_vehicles[[#This Row],[Regional Planning Commission]],regional_vehicles[Regional Planning Commission]))</f>
        <v>1.0999579251066897E-2</v>
      </c>
    </row>
    <row r="35" spans="1:5" x14ac:dyDescent="0.3">
      <c r="A35" t="s">
        <v>59</v>
      </c>
      <c r="B35" t="s">
        <v>18</v>
      </c>
      <c r="C35">
        <v>689</v>
      </c>
      <c r="D35" s="53">
        <f>town_vehicles[[#This Row],[Vehicles]]/SUM(town_vehicles[Vehicles])</f>
        <v>1.5392279732902618E-3</v>
      </c>
      <c r="E35" s="53">
        <f>town_vehicles[[#This Row],[Share of State Vehicles]]/INDEX(regional_vehicles[Share of State Vehicles],MATCH(town_vehicles[[#This Row],[Regional Planning Commission]],regional_vehicles[Regional Planning Commission]))</f>
        <v>1.526971322193166E-2</v>
      </c>
    </row>
    <row r="36" spans="1:5" x14ac:dyDescent="0.3">
      <c r="A36" t="s">
        <v>60</v>
      </c>
      <c r="B36" t="s">
        <v>18</v>
      </c>
      <c r="C36">
        <v>87</v>
      </c>
      <c r="D36" s="53">
        <f>town_vehicles[[#This Row],[Vehicles]]/SUM(town_vehicles[Vehicles])</f>
        <v>1.9435824916727543E-4</v>
      </c>
      <c r="E36" s="53">
        <f>town_vehicles[[#This Row],[Share of State Vehicles]]/INDEX(regional_vehicles[Share of State Vehicles],MATCH(town_vehicles[[#This Row],[Regional Planning Commission]],regional_vehicles[Regional Planning Commission]))</f>
        <v>1.9281060236691645E-3</v>
      </c>
    </row>
    <row r="37" spans="1:5" x14ac:dyDescent="0.3">
      <c r="A37" t="s">
        <v>323</v>
      </c>
      <c r="B37" t="s">
        <v>25</v>
      </c>
      <c r="C37">
        <v>84</v>
      </c>
      <c r="D37" s="53">
        <f>town_vehicles[[#This Row],[Vehicles]]/SUM(town_vehicles[Vehicles])</f>
        <v>1.8765624057530042E-4</v>
      </c>
      <c r="E37" s="53">
        <f>town_vehicles[[#This Row],[Share of State Vehicles]]/INDEX(regional_vehicles[Share of State Vehicles],MATCH(town_vehicles[[#This Row],[Regional Planning Commission]],regional_vehicles[Regional Planning Commission]))</f>
        <v>7.4098904394770729E-4</v>
      </c>
    </row>
    <row r="38" spans="1:5" x14ac:dyDescent="0.3">
      <c r="A38" t="s">
        <v>62</v>
      </c>
      <c r="B38" t="s">
        <v>18</v>
      </c>
      <c r="C38">
        <v>1002</v>
      </c>
      <c r="D38" s="53">
        <f>town_vehicles[[#This Row],[Vehicles]]/SUM(town_vehicles[Vehicles])</f>
        <v>2.238470869719655E-3</v>
      </c>
      <c r="E38" s="53">
        <f>town_vehicles[[#This Row],[Share of State Vehicles]]/INDEX(regional_vehicles[Share of State Vehicles],MATCH(town_vehicles[[#This Row],[Regional Planning Commission]],regional_vehicles[Regional Planning Commission]))</f>
        <v>2.2206462479500033E-2</v>
      </c>
    </row>
    <row r="39" spans="1:5" x14ac:dyDescent="0.3">
      <c r="A39" t="s">
        <v>63</v>
      </c>
      <c r="B39" t="s">
        <v>25</v>
      </c>
      <c r="C39">
        <v>24158</v>
      </c>
      <c r="D39" s="53">
        <f>town_vehicles[[#This Row],[Vehicles]]/SUM(town_vehicles[Vehicles])</f>
        <v>5.3969041188310807E-2</v>
      </c>
      <c r="E39" s="53">
        <f>town_vehicles[[#This Row],[Share of State Vehicles]]/INDEX(regional_vehicles[Share of State Vehicles],MATCH(town_vehicles[[#This Row],[Regional Planning Commission]],regional_vehicles[Regional Planning Commission]))</f>
        <v>0.21310492052010374</v>
      </c>
    </row>
    <row r="40" spans="1:5" x14ac:dyDescent="0.3">
      <c r="A40" t="s">
        <v>64</v>
      </c>
      <c r="B40" t="s">
        <v>22</v>
      </c>
      <c r="C40">
        <v>1106</v>
      </c>
      <c r="D40" s="53">
        <f>town_vehicles[[#This Row],[Vehicles]]/SUM(town_vehicles[Vehicles])</f>
        <v>2.4708071675747889E-3</v>
      </c>
      <c r="E40" s="53">
        <f>town_vehicles[[#This Row],[Share of State Vehicles]]/INDEX(regional_vehicles[Share of State Vehicles],MATCH(town_vehicles[[#This Row],[Regional Planning Commission]],regional_vehicles[Regional Planning Commission]))</f>
        <v>2.4374655647382924E-2</v>
      </c>
    </row>
    <row r="41" spans="1:5" x14ac:dyDescent="0.3">
      <c r="A41" t="s">
        <v>65</v>
      </c>
      <c r="B41" t="s">
        <v>22</v>
      </c>
      <c r="C41">
        <v>1289</v>
      </c>
      <c r="D41" s="53">
        <f>town_vehicles[[#This Row],[Vehicles]]/SUM(town_vehicles[Vehicles])</f>
        <v>2.8796296916852649E-3</v>
      </c>
      <c r="E41" s="53">
        <f>town_vehicles[[#This Row],[Share of State Vehicles]]/INDEX(regional_vehicles[Share of State Vehicles],MATCH(town_vehicles[[#This Row],[Regional Planning Commission]],regional_vehicles[Regional Planning Commission]))</f>
        <v>2.8407713498622592E-2</v>
      </c>
    </row>
    <row r="42" spans="1:5" x14ac:dyDescent="0.3">
      <c r="A42" t="s">
        <v>66</v>
      </c>
      <c r="B42" t="s">
        <v>27</v>
      </c>
      <c r="C42">
        <v>2680</v>
      </c>
      <c r="D42" s="53">
        <f>town_vehicles[[#This Row],[Vehicles]]/SUM(town_vehicles[Vehicles])</f>
        <v>5.9871276754976796E-3</v>
      </c>
      <c r="E42" s="53">
        <f>town_vehicles[[#This Row],[Share of State Vehicles]]/INDEX(regional_vehicles[Share of State Vehicles],MATCH(town_vehicles[[#This Row],[Regional Planning Commission]],regional_vehicles[Regional Planning Commission]))</f>
        <v>0.14242440346495189</v>
      </c>
    </row>
    <row r="43" spans="1:5" x14ac:dyDescent="0.3">
      <c r="A43" t="s">
        <v>67</v>
      </c>
      <c r="B43" t="s">
        <v>18</v>
      </c>
      <c r="C43">
        <v>689</v>
      </c>
      <c r="D43" s="53">
        <f>town_vehicles[[#This Row],[Vehicles]]/SUM(town_vehicles[Vehicles])</f>
        <v>1.5392279732902618E-3</v>
      </c>
      <c r="E43" s="53">
        <f>town_vehicles[[#This Row],[Share of State Vehicles]]/INDEX(regional_vehicles[Share of State Vehicles],MATCH(town_vehicles[[#This Row],[Regional Planning Commission]],regional_vehicles[Regional Planning Commission]))</f>
        <v>1.526971322193166E-2</v>
      </c>
    </row>
    <row r="44" spans="1:5" x14ac:dyDescent="0.3">
      <c r="A44" t="s">
        <v>68</v>
      </c>
      <c r="B44" t="s">
        <v>32</v>
      </c>
      <c r="C44">
        <v>2757</v>
      </c>
      <c r="D44" s="53">
        <f>town_vehicles[[#This Row],[Vehicles]]/SUM(town_vehicles[Vehicles])</f>
        <v>6.1591458960250384E-3</v>
      </c>
      <c r="E44" s="53">
        <f>town_vehicles[[#This Row],[Share of State Vehicles]]/INDEX(regional_vehicles[Share of State Vehicles],MATCH(town_vehicles[[#This Row],[Regional Planning Commission]],regional_vehicles[Regional Planning Commission]))</f>
        <v>6.7165269927889307E-2</v>
      </c>
    </row>
    <row r="45" spans="1:5" x14ac:dyDescent="0.3">
      <c r="A45" t="s">
        <v>69</v>
      </c>
      <c r="B45" t="s">
        <v>24</v>
      </c>
      <c r="C45">
        <v>911</v>
      </c>
      <c r="D45" s="53">
        <f>town_vehicles[[#This Row],[Vehicles]]/SUM(town_vehicles[Vehicles])</f>
        <v>2.0351766090964127E-3</v>
      </c>
      <c r="E45" s="53">
        <f>town_vehicles[[#This Row],[Share of State Vehicles]]/INDEX(regional_vehicles[Share of State Vehicles],MATCH(town_vehicles[[#This Row],[Regional Planning Commission]],regional_vehicles[Regional Planning Commission]))</f>
        <v>5.1897003531958523E-2</v>
      </c>
    </row>
    <row r="46" spans="1:5" x14ac:dyDescent="0.3">
      <c r="A46" t="s">
        <v>70</v>
      </c>
      <c r="B46" t="s">
        <v>18</v>
      </c>
      <c r="C46">
        <v>744</v>
      </c>
      <c r="D46" s="53">
        <f>town_vehicles[[#This Row],[Vehicles]]/SUM(town_vehicles[Vehicles])</f>
        <v>1.6620981308098036E-3</v>
      </c>
      <c r="E46" s="53">
        <f>town_vehicles[[#This Row],[Share of State Vehicles]]/INDEX(regional_vehicles[Share of State Vehicles],MATCH(town_vehicles[[#This Row],[Regional Planning Commission]],regional_vehicles[Regional Planning Commission]))</f>
        <v>1.648863082310182E-2</v>
      </c>
    </row>
    <row r="47" spans="1:5" x14ac:dyDescent="0.3">
      <c r="A47" t="s">
        <v>71</v>
      </c>
      <c r="B47" t="s">
        <v>25</v>
      </c>
      <c r="C47">
        <v>3347</v>
      </c>
      <c r="D47" s="53">
        <f>town_vehicles[[#This Row],[Vehicles]]/SUM(town_vehicles[Vehicles])</f>
        <v>7.4772075857801254E-3</v>
      </c>
      <c r="E47" s="53">
        <f>town_vehicles[[#This Row],[Share of State Vehicles]]/INDEX(regional_vehicles[Share of State Vehicles],MATCH(town_vehicles[[#This Row],[Regional Planning Commission]],regional_vehicles[Regional Planning Commission]))</f>
        <v>2.9524884882059243E-2</v>
      </c>
    </row>
    <row r="48" spans="1:5" x14ac:dyDescent="0.3">
      <c r="A48" t="s">
        <v>72</v>
      </c>
      <c r="B48" t="s">
        <v>35</v>
      </c>
      <c r="C48">
        <v>932</v>
      </c>
      <c r="D48" s="53">
        <f>town_vehicles[[#This Row],[Vehicles]]/SUM(town_vehicles[Vehicles])</f>
        <v>2.0820906692402379E-3</v>
      </c>
      <c r="E48" s="53">
        <f>town_vehicles[[#This Row],[Share of State Vehicles]]/INDEX(regional_vehicles[Share of State Vehicles],MATCH(town_vehicles[[#This Row],[Regional Planning Commission]],regional_vehicles[Regional Planning Commission]))</f>
        <v>2.1212190181396088E-2</v>
      </c>
    </row>
    <row r="49" spans="1:5" x14ac:dyDescent="0.3">
      <c r="A49" t="s">
        <v>73</v>
      </c>
      <c r="B49" t="s">
        <v>24</v>
      </c>
      <c r="C49">
        <v>2292</v>
      </c>
      <c r="D49" s="53">
        <f>town_vehicles[[#This Row],[Vehicles]]/SUM(town_vehicles[Vehicles])</f>
        <v>5.1203345642689118E-3</v>
      </c>
      <c r="E49" s="53">
        <f>town_vehicles[[#This Row],[Share of State Vehicles]]/INDEX(regional_vehicles[Share of State Vehicles],MATCH(town_vehicles[[#This Row],[Regional Planning Commission]],regional_vehicles[Regional Planning Commission]))</f>
        <v>0.13056853138885724</v>
      </c>
    </row>
    <row r="50" spans="1:5" x14ac:dyDescent="0.3">
      <c r="A50" t="s">
        <v>74</v>
      </c>
      <c r="B50" t="s">
        <v>32</v>
      </c>
      <c r="C50">
        <v>1039</v>
      </c>
      <c r="D50" s="53">
        <f>town_vehicles[[#This Row],[Vehicles]]/SUM(town_vehicles[Vehicles])</f>
        <v>2.3211289756873469E-3</v>
      </c>
      <c r="E50" s="53">
        <f>town_vehicles[[#This Row],[Share of State Vehicles]]/INDEX(regional_vehicles[Share of State Vehicles],MATCH(town_vehicles[[#This Row],[Regional Planning Commission]],regional_vehicles[Regional Planning Commission]))</f>
        <v>2.5311830052621324E-2</v>
      </c>
    </row>
    <row r="51" spans="1:5" x14ac:dyDescent="0.3">
      <c r="A51" t="s">
        <v>75</v>
      </c>
      <c r="B51" t="s">
        <v>32</v>
      </c>
      <c r="C51">
        <v>1733</v>
      </c>
      <c r="D51" s="53">
        <f>town_vehicles[[#This Row],[Vehicles]]/SUM(town_vehicles[Vehicles])</f>
        <v>3.8715269632975668E-3</v>
      </c>
      <c r="E51" s="53">
        <f>town_vehicles[[#This Row],[Share of State Vehicles]]/INDEX(regional_vehicles[Share of State Vehicles],MATCH(town_vehicles[[#This Row],[Regional Planning Commission]],regional_vehicles[Regional Planning Commission]))</f>
        <v>4.221886571818359E-2</v>
      </c>
    </row>
    <row r="52" spans="1:5" x14ac:dyDescent="0.3">
      <c r="A52" t="s">
        <v>76</v>
      </c>
      <c r="B52" t="s">
        <v>25</v>
      </c>
      <c r="C52">
        <v>11695</v>
      </c>
      <c r="D52" s="53">
        <f>town_vehicles[[#This Row],[Vehicles]]/SUM(town_vehicles[Vehicles])</f>
        <v>2.6126663494382599E-2</v>
      </c>
      <c r="E52" s="53">
        <f>town_vehicles[[#This Row],[Share of State Vehicles]]/INDEX(regional_vehicles[Share of State Vehicles],MATCH(town_vehicles[[#This Row],[Regional Planning Commission]],regional_vehicles[Regional Planning Commission]))</f>
        <v>0.10316508177343377</v>
      </c>
    </row>
    <row r="53" spans="1:5" x14ac:dyDescent="0.3">
      <c r="A53" t="s">
        <v>77</v>
      </c>
      <c r="B53" t="s">
        <v>18</v>
      </c>
      <c r="C53">
        <v>857</v>
      </c>
      <c r="D53" s="53">
        <f>town_vehicles[[#This Row],[Vehicles]]/SUM(town_vehicles[Vehicles])</f>
        <v>1.9145404544408625E-3</v>
      </c>
      <c r="E53" s="53">
        <f>town_vehicles[[#This Row],[Share of State Vehicles]]/INDEX(regional_vehicles[Share of State Vehicles],MATCH(town_vehicles[[#This Row],[Regional Planning Commission]],regional_vehicles[Regional Planning Commission]))</f>
        <v>1.8992952440051423E-2</v>
      </c>
    </row>
    <row r="54" spans="1:5" x14ac:dyDescent="0.3">
      <c r="A54" t="s">
        <v>78</v>
      </c>
      <c r="B54" t="s">
        <v>35</v>
      </c>
      <c r="C54">
        <v>1317</v>
      </c>
      <c r="D54" s="53">
        <f>town_vehicles[[#This Row],[Vehicles]]/SUM(town_vehicles[Vehicles])</f>
        <v>2.9421817718770314E-3</v>
      </c>
      <c r="E54" s="53">
        <f>town_vehicles[[#This Row],[Share of State Vehicles]]/INDEX(regional_vehicles[Share of State Vehicles],MATCH(town_vehicles[[#This Row],[Regional Planning Commission]],regional_vehicles[Regional Planning Commission]))</f>
        <v>2.9974736554612285E-2</v>
      </c>
    </row>
    <row r="55" spans="1:5" x14ac:dyDescent="0.3">
      <c r="A55" t="s">
        <v>79</v>
      </c>
      <c r="B55" t="s">
        <v>16</v>
      </c>
      <c r="C55">
        <v>818</v>
      </c>
      <c r="D55" s="53">
        <f>town_vehicles[[#This Row],[Vehicles]]/SUM(town_vehicles[Vehicles])</f>
        <v>1.8274143427451873E-3</v>
      </c>
      <c r="E55" s="53">
        <f>town_vehicles[[#This Row],[Share of State Vehicles]]/INDEX(regional_vehicles[Share of State Vehicles],MATCH(town_vehicles[[#This Row],[Regional Planning Commission]],regional_vehicles[Regional Planning Commission]))</f>
        <v>3.2131353602011158E-2</v>
      </c>
    </row>
    <row r="56" spans="1:5" x14ac:dyDescent="0.3">
      <c r="A56" t="s">
        <v>80</v>
      </c>
      <c r="B56" t="s">
        <v>18</v>
      </c>
      <c r="C56">
        <v>789</v>
      </c>
      <c r="D56" s="53">
        <f>town_vehicles[[#This Row],[Vehicles]]/SUM(town_vehicles[Vehicles])</f>
        <v>1.7626282596894288E-3</v>
      </c>
      <c r="E56" s="53">
        <f>town_vehicles[[#This Row],[Share of State Vehicles]]/INDEX(regional_vehicles[Share of State Vehicles],MATCH(town_vehicles[[#This Row],[Regional Planning Commission]],regional_vehicles[Regional Planning Commission]))</f>
        <v>1.7485927042241042E-2</v>
      </c>
    </row>
    <row r="57" spans="1:5" x14ac:dyDescent="0.3">
      <c r="A57" t="s">
        <v>81</v>
      </c>
      <c r="B57" t="s">
        <v>18</v>
      </c>
      <c r="C57">
        <v>762</v>
      </c>
      <c r="D57" s="53">
        <f>town_vehicles[[#This Row],[Vehicles]]/SUM(town_vehicles[Vehicles])</f>
        <v>1.7023101823616538E-3</v>
      </c>
      <c r="E57" s="53">
        <f>town_vehicles[[#This Row],[Share of State Vehicles]]/INDEX(regional_vehicles[Share of State Vehicles],MATCH(town_vehicles[[#This Row],[Regional Planning Commission]],regional_vehicles[Regional Planning Commission]))</f>
        <v>1.6887549310757512E-2</v>
      </c>
    </row>
    <row r="58" spans="1:5" x14ac:dyDescent="0.3">
      <c r="A58" t="s">
        <v>82</v>
      </c>
      <c r="B58" t="s">
        <v>32</v>
      </c>
      <c r="C58">
        <v>880</v>
      </c>
      <c r="D58" s="53">
        <f>town_vehicles[[#This Row],[Vehicles]]/SUM(town_vehicles[Vehicles])</f>
        <v>1.9659225203126711E-3</v>
      </c>
      <c r="E58" s="53">
        <f>town_vehicles[[#This Row],[Share of State Vehicles]]/INDEX(regional_vehicles[Share of State Vehicles],MATCH(town_vehicles[[#This Row],[Regional Planning Commission]],regional_vehicles[Regional Planning Commission]))</f>
        <v>2.1438316117715846E-2</v>
      </c>
    </row>
    <row r="59" spans="1:5" x14ac:dyDescent="0.3">
      <c r="A59" t="s">
        <v>83</v>
      </c>
      <c r="B59" t="s">
        <v>18</v>
      </c>
      <c r="C59">
        <v>1738</v>
      </c>
      <c r="D59" s="53">
        <f>town_vehicles[[#This Row],[Vehicles]]/SUM(town_vehicles[Vehicles])</f>
        <v>3.8826969776175253E-3</v>
      </c>
      <c r="E59" s="53">
        <f>town_vehicles[[#This Row],[Share of State Vehicles]]/INDEX(regional_vehicles[Share of State Vehicles],MATCH(town_vehicles[[#This Row],[Regional Planning Commission]],regional_vehicles[Regional Planning Commission]))</f>
        <v>3.8517796196977101E-2</v>
      </c>
    </row>
    <row r="60" spans="1:5" x14ac:dyDescent="0.3">
      <c r="A60" t="s">
        <v>84</v>
      </c>
      <c r="B60" t="s">
        <v>18</v>
      </c>
      <c r="C60">
        <v>3442</v>
      </c>
      <c r="D60" s="53">
        <f>town_vehicles[[#This Row],[Vehicles]]/SUM(town_vehicles[Vehicles])</f>
        <v>7.6894378578593334E-3</v>
      </c>
      <c r="E60" s="53">
        <f>town_vehicles[[#This Row],[Share of State Vehicles]]/INDEX(regional_vehicles[Share of State Vehicles],MATCH(town_vehicles[[#This Row],[Regional Planning Commission]],regional_vehicles[Regional Planning Commission]))</f>
        <v>7.6282079695049007E-2</v>
      </c>
    </row>
    <row r="61" spans="1:5" x14ac:dyDescent="0.3">
      <c r="A61" t="s">
        <v>85</v>
      </c>
      <c r="B61" t="s">
        <v>19</v>
      </c>
      <c r="C61">
        <v>1501</v>
      </c>
      <c r="D61" s="53">
        <f>town_vehicles[[#This Row],[Vehicles]]/SUM(town_vehicles[Vehicles])</f>
        <v>3.3532382988514992E-3</v>
      </c>
      <c r="E61" s="53">
        <f>town_vehicles[[#This Row],[Share of State Vehicles]]/INDEX(regional_vehicles[Share of State Vehicles],MATCH(town_vehicles[[#This Row],[Regional Planning Commission]],regional_vehicles[Regional Planning Commission]))</f>
        <v>6.4520288858321867E-2</v>
      </c>
    </row>
    <row r="62" spans="1:5" x14ac:dyDescent="0.3">
      <c r="A62" t="s">
        <v>86</v>
      </c>
      <c r="B62" t="s">
        <v>29</v>
      </c>
      <c r="C62">
        <v>977</v>
      </c>
      <c r="D62" s="53">
        <f>town_vehicles[[#This Row],[Vehicles]]/SUM(town_vehicles[Vehicles])</f>
        <v>2.1826207981198633E-3</v>
      </c>
      <c r="E62" s="53">
        <f>town_vehicles[[#This Row],[Share of State Vehicles]]/INDEX(regional_vehicles[Share of State Vehicles],MATCH(town_vehicles[[#This Row],[Regional Planning Commission]],regional_vehicles[Regional Planning Commission]))</f>
        <v>2.9362264831399889E-2</v>
      </c>
    </row>
    <row r="63" spans="1:5" x14ac:dyDescent="0.3">
      <c r="A63" t="s">
        <v>87</v>
      </c>
      <c r="B63" t="s">
        <v>29</v>
      </c>
      <c r="C63">
        <v>1630</v>
      </c>
      <c r="D63" s="53">
        <f>town_vehicles[[#This Row],[Vehicles]]/SUM(town_vehicles[Vehicles])</f>
        <v>3.6414246683064248E-3</v>
      </c>
      <c r="E63" s="53">
        <f>town_vehicles[[#This Row],[Share of State Vehicles]]/INDEX(regional_vehicles[Share of State Vehicles],MATCH(town_vehicles[[#This Row],[Regional Planning Commission]],regional_vehicles[Regional Planning Commission]))</f>
        <v>4.8987197211035637E-2</v>
      </c>
    </row>
    <row r="64" spans="1:5" x14ac:dyDescent="0.3">
      <c r="A64" t="s">
        <v>88</v>
      </c>
      <c r="B64" t="s">
        <v>22</v>
      </c>
      <c r="C64">
        <v>1113</v>
      </c>
      <c r="D64" s="53">
        <f>town_vehicles[[#This Row],[Vehicles]]/SUM(town_vehicles[Vehicles])</f>
        <v>2.4864451876227306E-3</v>
      </c>
      <c r="E64" s="53">
        <f>town_vehicles[[#This Row],[Share of State Vehicles]]/INDEX(regional_vehicles[Share of State Vehicles],MATCH(town_vehicles[[#This Row],[Regional Planning Commission]],regional_vehicles[Regional Planning Commission]))</f>
        <v>2.4528925619834715E-2</v>
      </c>
    </row>
    <row r="65" spans="1:5" x14ac:dyDescent="0.3">
      <c r="A65" t="s">
        <v>89</v>
      </c>
      <c r="B65" t="s">
        <v>18</v>
      </c>
      <c r="C65">
        <v>167</v>
      </c>
      <c r="D65" s="53">
        <f>town_vehicles[[#This Row],[Vehicles]]/SUM(town_vehicles[Vehicles])</f>
        <v>3.7307847828660915E-4</v>
      </c>
      <c r="E65" s="53">
        <f>town_vehicles[[#This Row],[Share of State Vehicles]]/INDEX(regional_vehicles[Share of State Vehicles],MATCH(town_vehicles[[#This Row],[Regional Planning Commission]],regional_vehicles[Regional Planning Commission]))</f>
        <v>3.7010770799166719E-3</v>
      </c>
    </row>
    <row r="66" spans="1:5" x14ac:dyDescent="0.3">
      <c r="A66" t="s">
        <v>90</v>
      </c>
      <c r="B66" t="s">
        <v>22</v>
      </c>
      <c r="C66">
        <v>1949</v>
      </c>
      <c r="D66" s="53">
        <f>town_vehicles[[#This Row],[Vehicles]]/SUM(town_vehicles[Vehicles])</f>
        <v>4.3540715819197677E-3</v>
      </c>
      <c r="E66" s="53">
        <f>town_vehicles[[#This Row],[Share of State Vehicles]]/INDEX(regional_vehicles[Share of State Vehicles],MATCH(town_vehicles[[#This Row],[Regional Planning Commission]],regional_vehicles[Regional Planning Commission]))</f>
        <v>4.2953168044077138E-2</v>
      </c>
    </row>
    <row r="67" spans="1:5" x14ac:dyDescent="0.3">
      <c r="A67" t="s">
        <v>91</v>
      </c>
      <c r="B67" t="s">
        <v>27</v>
      </c>
      <c r="C67">
        <v>1056</v>
      </c>
      <c r="D67" s="53">
        <f>town_vehicles[[#This Row],[Vehicles]]/SUM(town_vehicles[Vehicles])</f>
        <v>2.3591070243752055E-3</v>
      </c>
      <c r="E67" s="53">
        <f>town_vehicles[[#This Row],[Share of State Vehicles]]/INDEX(regional_vehicles[Share of State Vehicles],MATCH(town_vehicles[[#This Row],[Regional Planning Commission]],regional_vehicles[Regional Planning Commission]))</f>
        <v>5.6119466439921349E-2</v>
      </c>
    </row>
    <row r="68" spans="1:5" x14ac:dyDescent="0.3">
      <c r="A68" t="s">
        <v>92</v>
      </c>
      <c r="B68" t="s">
        <v>27</v>
      </c>
      <c r="C68">
        <v>832</v>
      </c>
      <c r="D68" s="53">
        <f>town_vehicles[[#This Row],[Vehicles]]/SUM(town_vehicles[Vehicles])</f>
        <v>1.8586903828410708E-3</v>
      </c>
      <c r="E68" s="53">
        <f>town_vehicles[[#This Row],[Share of State Vehicles]]/INDEX(regional_vehicles[Share of State Vehicles],MATCH(town_vehicles[[#This Row],[Regional Planning Commission]],regional_vehicles[Regional Planning Commission]))</f>
        <v>4.4215337195089542E-2</v>
      </c>
    </row>
    <row r="69" spans="1:5" x14ac:dyDescent="0.3">
      <c r="A69" t="s">
        <v>324</v>
      </c>
      <c r="B69" t="s">
        <v>21</v>
      </c>
      <c r="C69">
        <v>1828</v>
      </c>
      <c r="D69" s="53">
        <f>town_vehicles[[#This Row],[Vehicles]]/SUM(town_vehicles[Vehicles])</f>
        <v>4.0837572353767757E-3</v>
      </c>
      <c r="E69" s="53">
        <f>town_vehicles[[#This Row],[Share of State Vehicles]]/INDEX(regional_vehicles[Share of State Vehicles],MATCH(town_vehicles[[#This Row],[Regional Planning Commission]],regional_vehicles[Regional Planning Commission]))</f>
        <v>4.5229612034837691E-2</v>
      </c>
    </row>
    <row r="70" spans="1:5" x14ac:dyDescent="0.3">
      <c r="A70" t="s">
        <v>94</v>
      </c>
      <c r="B70" t="s">
        <v>25</v>
      </c>
      <c r="C70">
        <v>15359</v>
      </c>
      <c r="D70" s="53">
        <f>town_vehicles[[#This Row],[Vehicles]]/SUM(town_vehicles[Vehicles])</f>
        <v>3.4312049988048085E-2</v>
      </c>
      <c r="E70" s="53">
        <f>town_vehicles[[#This Row],[Share of State Vehicles]]/INDEX(regional_vehicles[Share of State Vehicles],MATCH(town_vehicles[[#This Row],[Regional Planning Commission]],regional_vehicles[Regional Planning Commission]))</f>
        <v>0.13548631816658138</v>
      </c>
    </row>
    <row r="71" spans="1:5" x14ac:dyDescent="0.3">
      <c r="A71" t="s">
        <v>96</v>
      </c>
      <c r="B71" t="s">
        <v>32</v>
      </c>
      <c r="C71">
        <v>1756</v>
      </c>
      <c r="D71" s="53">
        <f>town_vehicles[[#This Row],[Vehicles]]/SUM(town_vehicles[Vehicles])</f>
        <v>3.9229090291693757E-3</v>
      </c>
      <c r="E71" s="53">
        <f>town_vehicles[[#This Row],[Share of State Vehicles]]/INDEX(regional_vehicles[Share of State Vehicles],MATCH(town_vehicles[[#This Row],[Regional Planning Commission]],regional_vehicles[Regional Planning Commission]))</f>
        <v>4.2779185343987537E-2</v>
      </c>
    </row>
    <row r="72" spans="1:5" x14ac:dyDescent="0.3">
      <c r="A72" t="s">
        <v>97</v>
      </c>
      <c r="B72" t="s">
        <v>21</v>
      </c>
      <c r="C72">
        <v>3797</v>
      </c>
      <c r="D72" s="53">
        <f>town_vehicles[[#This Row],[Vehicles]]/SUM(town_vehicles[Vehicles])</f>
        <v>8.482508874576378E-3</v>
      </c>
      <c r="E72" s="53">
        <f>town_vehicles[[#This Row],[Share of State Vehicles]]/INDEX(regional_vehicles[Share of State Vehicles],MATCH(town_vehicles[[#This Row],[Regional Planning Commission]],regional_vehicles[Regional Planning Commission]))</f>
        <v>9.3947941409342858E-2</v>
      </c>
    </row>
    <row r="73" spans="1:5" x14ac:dyDescent="0.3">
      <c r="A73" t="s">
        <v>98</v>
      </c>
      <c r="B73" t="s">
        <v>21</v>
      </c>
      <c r="C73">
        <v>1408</v>
      </c>
      <c r="D73" s="53">
        <f>town_vehicles[[#This Row],[Vehicles]]/SUM(town_vehicles[Vehicles])</f>
        <v>3.1454760325002737E-3</v>
      </c>
      <c r="E73" s="53">
        <f>town_vehicles[[#This Row],[Share of State Vehicles]]/INDEX(regional_vehicles[Share of State Vehicles],MATCH(town_vehicles[[#This Row],[Regional Planning Commission]],regional_vehicles[Regional Planning Commission]))</f>
        <v>3.4837688044338878E-2</v>
      </c>
    </row>
    <row r="74" spans="1:5" x14ac:dyDescent="0.3">
      <c r="A74" t="s">
        <v>99</v>
      </c>
      <c r="B74" t="s">
        <v>35</v>
      </c>
      <c r="C74">
        <v>916</v>
      </c>
      <c r="D74" s="53">
        <f>town_vehicles[[#This Row],[Vehicles]]/SUM(town_vehicles[Vehicles])</f>
        <v>2.0463466234163711E-3</v>
      </c>
      <c r="E74" s="53">
        <f>town_vehicles[[#This Row],[Share of State Vehicles]]/INDEX(regional_vehicles[Share of State Vehicles],MATCH(town_vehicles[[#This Row],[Regional Planning Commission]],regional_vehicles[Regional Planning Commission]))</f>
        <v>2.0848032410041649E-2</v>
      </c>
    </row>
    <row r="75" spans="1:5" x14ac:dyDescent="0.3">
      <c r="A75" t="s">
        <v>100</v>
      </c>
      <c r="B75" t="s">
        <v>22</v>
      </c>
      <c r="C75">
        <v>769</v>
      </c>
      <c r="D75" s="53">
        <f>town_vehicles[[#This Row],[Vehicles]]/SUM(town_vehicles[Vehicles])</f>
        <v>1.7179482024095956E-3</v>
      </c>
      <c r="E75" s="53">
        <f>town_vehicles[[#This Row],[Share of State Vehicles]]/INDEX(regional_vehicles[Share of State Vehicles],MATCH(town_vehicles[[#This Row],[Regional Planning Commission]],regional_vehicles[Regional Planning Commission]))</f>
        <v>1.6947658402203858E-2</v>
      </c>
    </row>
    <row r="76" spans="1:5" x14ac:dyDescent="0.3">
      <c r="A76" t="s">
        <v>101</v>
      </c>
      <c r="B76" t="s">
        <v>18</v>
      </c>
      <c r="C76">
        <v>106</v>
      </c>
      <c r="D76" s="53">
        <f>town_vehicles[[#This Row],[Vehicles]]/SUM(town_vehicles[Vehicles])</f>
        <v>2.3680430358311719E-4</v>
      </c>
      <c r="E76" s="53">
        <f>town_vehicles[[#This Row],[Share of State Vehicles]]/INDEX(regional_vehicles[Share of State Vehicles],MATCH(town_vehicles[[#This Row],[Regional Planning Commission]],regional_vehicles[Regional Planning Commission]))</f>
        <v>2.3491866495279476E-3</v>
      </c>
    </row>
    <row r="77" spans="1:5" x14ac:dyDescent="0.3">
      <c r="A77" t="s">
        <v>102</v>
      </c>
      <c r="B77" t="s">
        <v>16</v>
      </c>
      <c r="C77">
        <v>2165</v>
      </c>
      <c r="D77" s="53">
        <f>town_vehicles[[#This Row],[Vehicles]]/SUM(town_vehicles[Vehicles])</f>
        <v>4.8366162005419695E-3</v>
      </c>
      <c r="E77" s="53">
        <f>town_vehicles[[#This Row],[Share of State Vehicles]]/INDEX(regional_vehicles[Share of State Vehicles],MATCH(town_vehicles[[#This Row],[Regional Planning Commission]],regional_vehicles[Regional Planning Commission]))</f>
        <v>8.5042030010212905E-2</v>
      </c>
    </row>
    <row r="78" spans="1:5" x14ac:dyDescent="0.3">
      <c r="A78" t="s">
        <v>103</v>
      </c>
      <c r="B78" t="s">
        <v>21</v>
      </c>
      <c r="C78">
        <v>869</v>
      </c>
      <c r="D78" s="53">
        <f>town_vehicles[[#This Row],[Vehicles]]/SUM(town_vehicles[Vehicles])</f>
        <v>1.9413484888087626E-3</v>
      </c>
      <c r="E78" s="53">
        <f>town_vehicles[[#This Row],[Share of State Vehicles]]/INDEX(regional_vehicles[Share of State Vehicles],MATCH(town_vehicles[[#This Row],[Regional Planning Commission]],regional_vehicles[Regional Planning Commission]))</f>
        <v>2.1501385589865401E-2</v>
      </c>
    </row>
    <row r="79" spans="1:5" x14ac:dyDescent="0.3">
      <c r="A79" t="s">
        <v>104</v>
      </c>
      <c r="B79" t="s">
        <v>21</v>
      </c>
      <c r="C79">
        <v>1021</v>
      </c>
      <c r="D79" s="53">
        <f>town_vehicles[[#This Row],[Vehicles]]/SUM(town_vehicles[Vehicles])</f>
        <v>2.2809169241354969E-3</v>
      </c>
      <c r="E79" s="53">
        <f>town_vehicles[[#This Row],[Share of State Vehicles]]/INDEX(regional_vehicles[Share of State Vehicles],MATCH(town_vehicles[[#This Row],[Regional Planning Commission]],regional_vehicles[Regional Planning Commission]))</f>
        <v>2.5262272367379261E-2</v>
      </c>
    </row>
    <row r="80" spans="1:5" x14ac:dyDescent="0.3">
      <c r="A80" t="s">
        <v>105</v>
      </c>
      <c r="B80" t="s">
        <v>21</v>
      </c>
      <c r="C80">
        <v>3533</v>
      </c>
      <c r="D80" s="53">
        <f>town_vehicles[[#This Row],[Vehicles]]/SUM(town_vehicles[Vehicles])</f>
        <v>7.8927321184825757E-3</v>
      </c>
      <c r="E80" s="53">
        <f>town_vehicles[[#This Row],[Share of State Vehicles]]/INDEX(regional_vehicles[Share of State Vehicles],MATCH(town_vehicles[[#This Row],[Regional Planning Commission]],regional_vehicles[Regional Planning Commission]))</f>
        <v>8.7415874901029311E-2</v>
      </c>
    </row>
    <row r="81" spans="1:5" x14ac:dyDescent="0.3">
      <c r="A81" t="s">
        <v>106</v>
      </c>
      <c r="B81" t="s">
        <v>19</v>
      </c>
      <c r="C81">
        <v>0</v>
      </c>
      <c r="D81" s="53">
        <f>town_vehicles[[#This Row],[Vehicles]]/SUM(town_vehicles[Vehicles])</f>
        <v>0</v>
      </c>
      <c r="E81" s="53">
        <f>town_vehicles[[#This Row],[Share of State Vehicles]]/INDEX(regional_vehicles[Share of State Vehicles],MATCH(town_vehicles[[#This Row],[Regional Planning Commission]],regional_vehicles[Regional Planning Commission]))</f>
        <v>0</v>
      </c>
    </row>
    <row r="82" spans="1:5" x14ac:dyDescent="0.3">
      <c r="A82" t="s">
        <v>107</v>
      </c>
      <c r="B82" t="s">
        <v>18</v>
      </c>
      <c r="C82">
        <v>766</v>
      </c>
      <c r="D82" s="53">
        <f>town_vehicles[[#This Row],[Vehicles]]/SUM(town_vehicles[Vehicles])</f>
        <v>1.7112461938176204E-3</v>
      </c>
      <c r="E82" s="53">
        <f>town_vehicles[[#This Row],[Share of State Vehicles]]/INDEX(regional_vehicles[Share of State Vehicles],MATCH(town_vehicles[[#This Row],[Regional Planning Commission]],regional_vehicles[Regional Planning Commission]))</f>
        <v>1.6976197863569884E-2</v>
      </c>
    </row>
    <row r="83" spans="1:5" x14ac:dyDescent="0.3">
      <c r="A83" t="s">
        <v>108</v>
      </c>
      <c r="B83" t="s">
        <v>16</v>
      </c>
      <c r="C83">
        <v>158</v>
      </c>
      <c r="D83" s="53">
        <f>town_vehicles[[#This Row],[Vehicles]]/SUM(town_vehicles[Vehicles])</f>
        <v>3.529724525106841E-4</v>
      </c>
      <c r="E83" s="53">
        <f>town_vehicles[[#This Row],[Share of State Vehicles]]/INDEX(regional_vehicles[Share of State Vehicles],MATCH(town_vehicles[[#This Row],[Regional Planning Commission]],regional_vehicles[Regional Planning Commission]))</f>
        <v>6.2063005734935969E-3</v>
      </c>
    </row>
    <row r="84" spans="1:5" x14ac:dyDescent="0.3">
      <c r="A84" t="s">
        <v>109</v>
      </c>
      <c r="B84" t="s">
        <v>29</v>
      </c>
      <c r="C84">
        <v>460</v>
      </c>
      <c r="D84" s="53">
        <f>town_vehicles[[#This Row],[Vehicles]]/SUM(town_vehicles[Vehicles])</f>
        <v>1.0276413174361689E-3</v>
      </c>
      <c r="E84" s="53">
        <f>town_vehicles[[#This Row],[Share of State Vehicles]]/INDEX(regional_vehicles[Share of State Vehicles],MATCH(town_vehicles[[#This Row],[Regional Planning Commission]],regional_vehicles[Regional Planning Commission]))</f>
        <v>1.3824607801887356E-2</v>
      </c>
    </row>
    <row r="85" spans="1:5" x14ac:dyDescent="0.3">
      <c r="A85" t="s">
        <v>110</v>
      </c>
      <c r="B85" t="s">
        <v>18</v>
      </c>
      <c r="C85">
        <v>44</v>
      </c>
      <c r="D85" s="53">
        <f>town_vehicles[[#This Row],[Vehicles]]/SUM(town_vehicles[Vehicles])</f>
        <v>9.8296126015633552E-5</v>
      </c>
      <c r="E85" s="53">
        <f>town_vehicles[[#This Row],[Share of State Vehicles]]/INDEX(regional_vehicles[Share of State Vehicles],MATCH(town_vehicles[[#This Row],[Regional Planning Commission]],regional_vehicles[Regional Planning Commission]))</f>
        <v>9.7513408093612911E-4</v>
      </c>
    </row>
    <row r="86" spans="1:5" x14ac:dyDescent="0.3">
      <c r="A86" t="s">
        <v>111</v>
      </c>
      <c r="B86" t="s">
        <v>21</v>
      </c>
      <c r="C86">
        <v>1698</v>
      </c>
      <c r="D86" s="53">
        <f>town_vehicles[[#This Row],[Vehicles]]/SUM(town_vehicles[Vehicles])</f>
        <v>3.7933368630578583E-3</v>
      </c>
      <c r="E86" s="53">
        <f>town_vehicles[[#This Row],[Share of State Vehicles]]/INDEX(regional_vehicles[Share of State Vehicles],MATCH(town_vehicles[[#This Row],[Regional Planning Commission]],regional_vehicles[Regional Planning Commission]))</f>
        <v>4.2013064133016628E-2</v>
      </c>
    </row>
    <row r="87" spans="1:5" x14ac:dyDescent="0.3">
      <c r="A87" t="s">
        <v>112</v>
      </c>
      <c r="B87" t="s">
        <v>35</v>
      </c>
      <c r="C87">
        <v>273</v>
      </c>
      <c r="D87" s="53">
        <f>town_vehicles[[#This Row],[Vehicles]]/SUM(town_vehicles[Vehicles])</f>
        <v>6.0988278186972637E-4</v>
      </c>
      <c r="E87" s="53">
        <f>town_vehicles[[#This Row],[Share of State Vehicles]]/INDEX(regional_vehicles[Share of State Vehicles],MATCH(town_vehicles[[#This Row],[Regional Planning Commission]],regional_vehicles[Regional Planning Commission]))</f>
        <v>6.2134419737351213E-3</v>
      </c>
    </row>
    <row r="88" spans="1:5" x14ac:dyDescent="0.3">
      <c r="A88" t="s">
        <v>113</v>
      </c>
      <c r="B88" t="s">
        <v>18</v>
      </c>
      <c r="C88">
        <v>564</v>
      </c>
      <c r="D88" s="53">
        <f>town_vehicles[[#This Row],[Vehicles]]/SUM(town_vehicles[Vehicles])</f>
        <v>1.2599776152913027E-3</v>
      </c>
      <c r="E88" s="53">
        <f>town_vehicles[[#This Row],[Share of State Vehicles]]/INDEX(regional_vehicles[Share of State Vehicles],MATCH(town_vehicles[[#This Row],[Regional Planning Commission]],regional_vehicles[Regional Planning Commission]))</f>
        <v>1.2499445946544927E-2</v>
      </c>
    </row>
    <row r="89" spans="1:5" x14ac:dyDescent="0.3">
      <c r="A89" t="s">
        <v>114</v>
      </c>
      <c r="B89" t="s">
        <v>18</v>
      </c>
      <c r="C89">
        <v>780</v>
      </c>
      <c r="D89" s="53">
        <f>town_vehicles[[#This Row],[Vehicles]]/SUM(town_vehicles[Vehicles])</f>
        <v>1.7425222339135038E-3</v>
      </c>
      <c r="E89" s="53">
        <f>town_vehicles[[#This Row],[Share of State Vehicles]]/INDEX(regional_vehicles[Share of State Vehicles],MATCH(town_vehicles[[#This Row],[Regional Planning Commission]],regional_vehicles[Regional Planning Commission]))</f>
        <v>1.72864677984132E-2</v>
      </c>
    </row>
    <row r="90" spans="1:5" x14ac:dyDescent="0.3">
      <c r="A90" t="s">
        <v>115</v>
      </c>
      <c r="B90" t="s">
        <v>18</v>
      </c>
      <c r="C90">
        <v>298</v>
      </c>
      <c r="D90" s="53">
        <f>town_vehicles[[#This Row],[Vehicles]]/SUM(town_vehicles[Vehicles])</f>
        <v>6.6573285346951819E-4</v>
      </c>
      <c r="E90" s="53">
        <f>town_vehicles[[#This Row],[Share of State Vehicles]]/INDEX(regional_vehicles[Share of State Vehicles],MATCH(town_vehicles[[#This Row],[Regional Planning Commission]],regional_vehicles[Regional Planning Commission]))</f>
        <v>6.6043171845219665E-3</v>
      </c>
    </row>
    <row r="91" spans="1:5" x14ac:dyDescent="0.3">
      <c r="A91" t="s">
        <v>116</v>
      </c>
      <c r="B91" t="s">
        <v>29</v>
      </c>
      <c r="C91">
        <v>1690</v>
      </c>
      <c r="D91" s="53">
        <f>town_vehicles[[#This Row],[Vehicles]]/SUM(town_vehicles[Vehicles])</f>
        <v>3.7754648401459251E-3</v>
      </c>
      <c r="E91" s="53">
        <f>town_vehicles[[#This Row],[Share of State Vehicles]]/INDEX(regional_vehicles[Share of State Vehicles],MATCH(town_vehicles[[#This Row],[Regional Planning Commission]],regional_vehicles[Regional Planning Commission]))</f>
        <v>5.0790406924325293E-2</v>
      </c>
    </row>
    <row r="92" spans="1:5" x14ac:dyDescent="0.3">
      <c r="A92" t="s">
        <v>117</v>
      </c>
      <c r="B92" t="s">
        <v>29</v>
      </c>
      <c r="C92">
        <v>519</v>
      </c>
      <c r="D92" s="53">
        <f>town_vehicles[[#This Row],[Vehicles]]/SUM(town_vehicles[Vehicles])</f>
        <v>1.1594474864116775E-3</v>
      </c>
      <c r="E92" s="53">
        <f>town_vehicles[[#This Row],[Share of State Vehicles]]/INDEX(regional_vehicles[Share of State Vehicles],MATCH(town_vehicles[[#This Row],[Regional Planning Commission]],regional_vehicles[Regional Planning Commission]))</f>
        <v>1.5597764019955516E-2</v>
      </c>
    </row>
    <row r="93" spans="1:5" x14ac:dyDescent="0.3">
      <c r="A93" t="s">
        <v>118</v>
      </c>
      <c r="B93" t="s">
        <v>35</v>
      </c>
      <c r="C93">
        <v>499</v>
      </c>
      <c r="D93" s="53">
        <f>town_vehicles[[#This Row],[Vehicles]]/SUM(town_vehicles[Vehicles])</f>
        <v>1.1147674291318442E-3</v>
      </c>
      <c r="E93" s="53">
        <f>town_vehicles[[#This Row],[Share of State Vehicles]]/INDEX(regional_vehicles[Share of State Vehicles],MATCH(town_vehicles[[#This Row],[Regional Planning Commission]],regional_vehicles[Regional Planning Commission]))</f>
        <v>1.1357170494116577E-2</v>
      </c>
    </row>
    <row r="94" spans="1:5" x14ac:dyDescent="0.3">
      <c r="A94" t="s">
        <v>119</v>
      </c>
      <c r="B94" t="s">
        <v>18</v>
      </c>
      <c r="C94">
        <v>2004</v>
      </c>
      <c r="D94" s="53">
        <f>town_vehicles[[#This Row],[Vehicles]]/SUM(town_vehicles[Vehicles])</f>
        <v>4.47694173943931E-3</v>
      </c>
      <c r="E94" s="53">
        <f>town_vehicles[[#This Row],[Share of State Vehicles]]/INDEX(regional_vehicles[Share of State Vehicles],MATCH(town_vehicles[[#This Row],[Regional Planning Commission]],regional_vehicles[Regional Planning Commission]))</f>
        <v>4.4412924959000066E-2</v>
      </c>
    </row>
    <row r="95" spans="1:5" x14ac:dyDescent="0.3">
      <c r="A95" t="s">
        <v>120</v>
      </c>
      <c r="B95" t="s">
        <v>35</v>
      </c>
      <c r="C95">
        <v>7393</v>
      </c>
      <c r="D95" s="53">
        <f>town_vehicles[[#This Row],[Vehicles]]/SUM(town_vehicles[Vehicles])</f>
        <v>1.6515983173490428E-2</v>
      </c>
      <c r="E95" s="53">
        <f>town_vehicles[[#This Row],[Share of State Vehicles]]/INDEX(regional_vehicles[Share of State Vehicles],MATCH(town_vehicles[[#This Row],[Regional Planning Commission]],regional_vehicles[Regional Planning Commission]))</f>
        <v>0.16826365022646061</v>
      </c>
    </row>
    <row r="96" spans="1:5" x14ac:dyDescent="0.3">
      <c r="A96" t="s">
        <v>121</v>
      </c>
      <c r="B96" t="s">
        <v>35</v>
      </c>
      <c r="C96">
        <v>2812</v>
      </c>
      <c r="D96" s="53">
        <f>town_vehicles[[#This Row],[Vehicles]]/SUM(town_vehicles[Vehicles])</f>
        <v>6.2820160535445807E-3</v>
      </c>
      <c r="E96" s="53">
        <f>town_vehicles[[#This Row],[Share of State Vehicles]]/INDEX(regional_vehicles[Share of State Vehicles],MATCH(town_vehicles[[#This Row],[Regional Planning Commission]],regional_vehicles[Regional Planning Commission]))</f>
        <v>6.400072831554271E-2</v>
      </c>
    </row>
    <row r="97" spans="1:5" x14ac:dyDescent="0.3">
      <c r="A97" t="s">
        <v>122</v>
      </c>
      <c r="B97" t="s">
        <v>21</v>
      </c>
      <c r="C97">
        <v>2530</v>
      </c>
      <c r="D97" s="53">
        <f>town_vehicles[[#This Row],[Vehicles]]/SUM(town_vehicles[Vehicles])</f>
        <v>5.6520272458989293E-3</v>
      </c>
      <c r="E97" s="53">
        <f>town_vehicles[[#This Row],[Share of State Vehicles]]/INDEX(regional_vehicles[Share of State Vehicles],MATCH(town_vehicles[[#This Row],[Regional Planning Commission]],regional_vehicles[Regional Planning Commission]))</f>
        <v>6.2598970704671422E-2</v>
      </c>
    </row>
    <row r="98" spans="1:5" x14ac:dyDescent="0.3">
      <c r="A98" t="s">
        <v>123</v>
      </c>
      <c r="B98" t="s">
        <v>25</v>
      </c>
      <c r="C98">
        <v>3954</v>
      </c>
      <c r="D98" s="53">
        <f>town_vehicles[[#This Row],[Vehicles]]/SUM(town_vehicles[Vehicles])</f>
        <v>8.8332473242230692E-3</v>
      </c>
      <c r="E98" s="53">
        <f>town_vehicles[[#This Row],[Share of State Vehicles]]/INDEX(regional_vehicles[Share of State Vehicles],MATCH(town_vehicles[[#This Row],[Regional Planning Commission]],regional_vehicles[Regional Planning Commission]))</f>
        <v>3.487941285439565E-2</v>
      </c>
    </row>
    <row r="99" spans="1:5" x14ac:dyDescent="0.3">
      <c r="A99" t="s">
        <v>124</v>
      </c>
      <c r="B99" t="s">
        <v>18</v>
      </c>
      <c r="C99">
        <v>550</v>
      </c>
      <c r="D99" s="53">
        <f>town_vehicles[[#This Row],[Vehicles]]/SUM(town_vehicles[Vehicles])</f>
        <v>1.2287015751954193E-3</v>
      </c>
      <c r="E99" s="53">
        <f>town_vehicles[[#This Row],[Share of State Vehicles]]/INDEX(regional_vehicles[Share of State Vehicles],MATCH(town_vehicles[[#This Row],[Regional Planning Commission]],regional_vehicles[Regional Planning Commission]))</f>
        <v>1.2189176011701613E-2</v>
      </c>
    </row>
    <row r="100" spans="1:5" x14ac:dyDescent="0.3">
      <c r="A100" t="s">
        <v>125</v>
      </c>
      <c r="B100" t="s">
        <v>32</v>
      </c>
      <c r="C100">
        <v>601</v>
      </c>
      <c r="D100" s="53">
        <f>town_vehicles[[#This Row],[Vehicles]]/SUM(town_vehicles[Vehicles])</f>
        <v>1.3426357212589946E-3</v>
      </c>
      <c r="E100" s="53">
        <f>town_vehicles[[#This Row],[Share of State Vehicles]]/INDEX(regional_vehicles[Share of State Vehicles],MATCH(town_vehicles[[#This Row],[Regional Planning Commission]],regional_vehicles[Regional Planning Commission]))</f>
        <v>1.4641395439485481E-2</v>
      </c>
    </row>
    <row r="101" spans="1:5" x14ac:dyDescent="0.3">
      <c r="A101" t="s">
        <v>126</v>
      </c>
      <c r="B101" t="s">
        <v>25</v>
      </c>
      <c r="C101">
        <v>1447</v>
      </c>
      <c r="D101" s="53">
        <f>town_vehicles[[#This Row],[Vehicles]]/SUM(town_vehicles[Vehicles])</f>
        <v>3.2326021441959488E-3</v>
      </c>
      <c r="E101" s="53">
        <f>town_vehicles[[#This Row],[Share of State Vehicles]]/INDEX(regional_vehicles[Share of State Vehicles],MATCH(town_vehicles[[#This Row],[Regional Planning Commission]],regional_vehicles[Regional Planning Commission]))</f>
        <v>1.2764418411813482E-2</v>
      </c>
    </row>
    <row r="102" spans="1:5" x14ac:dyDescent="0.3">
      <c r="A102" t="s">
        <v>127</v>
      </c>
      <c r="B102" t="s">
        <v>27</v>
      </c>
      <c r="C102">
        <v>2289</v>
      </c>
      <c r="D102" s="53">
        <f>town_vehicles[[#This Row],[Vehicles]]/SUM(town_vehicles[Vehicles])</f>
        <v>5.1136325556769367E-3</v>
      </c>
      <c r="E102" s="53">
        <f>town_vehicles[[#This Row],[Share of State Vehicles]]/INDEX(regional_vehicles[Share of State Vehicles],MATCH(town_vehicles[[#This Row],[Regional Planning Commission]],regional_vehicles[Regional Planning Commission]))</f>
        <v>0.12164532072062496</v>
      </c>
    </row>
    <row r="103" spans="1:5" x14ac:dyDescent="0.3">
      <c r="A103" t="s">
        <v>128</v>
      </c>
      <c r="B103" t="s">
        <v>32</v>
      </c>
      <c r="C103">
        <v>289</v>
      </c>
      <c r="D103" s="53">
        <f>town_vehicles[[#This Row],[Vehicles]]/SUM(town_vehicles[Vehicles])</f>
        <v>6.4562682769359308E-4</v>
      </c>
      <c r="E103" s="53">
        <f>town_vehicles[[#This Row],[Share of State Vehicles]]/INDEX(regional_vehicles[Share of State Vehicles],MATCH(town_vehicles[[#This Row],[Regional Planning Commission]],regional_vehicles[Regional Planning Commission]))</f>
        <v>7.0405379068407721E-3</v>
      </c>
    </row>
    <row r="104" spans="1:5" x14ac:dyDescent="0.3">
      <c r="A104" t="s">
        <v>129</v>
      </c>
      <c r="B104" t="s">
        <v>18</v>
      </c>
      <c r="C104">
        <v>958</v>
      </c>
      <c r="D104" s="53">
        <f>town_vehicles[[#This Row],[Vehicles]]/SUM(town_vehicles[Vehicles])</f>
        <v>2.1401747437040214E-3</v>
      </c>
      <c r="E104" s="53">
        <f>town_vehicles[[#This Row],[Share of State Vehicles]]/INDEX(regional_vehicles[Share of State Vehicles],MATCH(town_vehicles[[#This Row],[Regional Planning Commission]],regional_vehicles[Regional Planning Commission]))</f>
        <v>2.1231328398563905E-2</v>
      </c>
    </row>
    <row r="105" spans="1:5" x14ac:dyDescent="0.3">
      <c r="A105" t="s">
        <v>130</v>
      </c>
      <c r="B105" t="s">
        <v>21</v>
      </c>
      <c r="C105">
        <v>401</v>
      </c>
      <c r="D105" s="53">
        <f>town_vehicles[[#This Row],[Vehicles]]/SUM(town_vehicles[Vehicles])</f>
        <v>8.9583514846066031E-4</v>
      </c>
      <c r="E105" s="53">
        <f>town_vehicles[[#This Row],[Share of State Vehicles]]/INDEX(regional_vehicles[Share of State Vehicles],MATCH(town_vehicles[[#This Row],[Regional Planning Commission]],regional_vehicles[Regional Planning Commission]))</f>
        <v>9.921813143309581E-3</v>
      </c>
    </row>
    <row r="106" spans="1:5" x14ac:dyDescent="0.3">
      <c r="A106" t="s">
        <v>131</v>
      </c>
      <c r="B106" t="s">
        <v>29</v>
      </c>
      <c r="C106">
        <v>741</v>
      </c>
      <c r="D106" s="53">
        <f>town_vehicles[[#This Row],[Vehicles]]/SUM(town_vehicles[Vehicles])</f>
        <v>1.6553961222178287E-3</v>
      </c>
      <c r="E106" s="53">
        <f>town_vehicles[[#This Row],[Share of State Vehicles]]/INDEX(regional_vehicles[Share of State Vehicles],MATCH(town_vehicles[[#This Row],[Regional Planning Commission]],regional_vehicles[Regional Planning Commission]))</f>
        <v>2.2269639959127244E-2</v>
      </c>
    </row>
    <row r="107" spans="1:5" x14ac:dyDescent="0.3">
      <c r="A107" t="s">
        <v>132</v>
      </c>
      <c r="B107" t="s">
        <v>18</v>
      </c>
      <c r="C107">
        <v>438</v>
      </c>
      <c r="D107" s="53">
        <f>town_vehicles[[#This Row],[Vehicles]]/SUM(town_vehicles[Vehicles])</f>
        <v>9.7849325442835207E-4</v>
      </c>
      <c r="E107" s="53">
        <f>town_vehicles[[#This Row],[Share of State Vehicles]]/INDEX(regional_vehicles[Share of State Vehicles],MATCH(town_vehicles[[#This Row],[Regional Planning Commission]],regional_vehicles[Regional Planning Commission]))</f>
        <v>9.7070165329551025E-3</v>
      </c>
    </row>
    <row r="108" spans="1:5" x14ac:dyDescent="0.3">
      <c r="A108" t="s">
        <v>133</v>
      </c>
      <c r="B108" t="s">
        <v>25</v>
      </c>
      <c r="C108">
        <v>4290</v>
      </c>
      <c r="D108" s="53">
        <f>town_vehicles[[#This Row],[Vehicles]]/SUM(town_vehicles[Vehicles])</f>
        <v>9.5838722865242715E-3</v>
      </c>
      <c r="E108" s="53">
        <f>town_vehicles[[#This Row],[Share of State Vehicles]]/INDEX(regional_vehicles[Share of State Vehicles],MATCH(town_vehicles[[#This Row],[Regional Planning Commission]],regional_vehicles[Regional Planning Commission]))</f>
        <v>3.784336903018648E-2</v>
      </c>
    </row>
    <row r="109" spans="1:5" x14ac:dyDescent="0.3">
      <c r="A109" t="s">
        <v>134</v>
      </c>
      <c r="B109" t="s">
        <v>27</v>
      </c>
      <c r="C109">
        <v>2023</v>
      </c>
      <c r="D109" s="53">
        <f>town_vehicles[[#This Row],[Vehicles]]/SUM(town_vehicles[Vehicles])</f>
        <v>4.5193877938551515E-3</v>
      </c>
      <c r="E109" s="53">
        <f>town_vehicles[[#This Row],[Share of State Vehicles]]/INDEX(regional_vehicles[Share of State Vehicles],MATCH(town_vehicles[[#This Row],[Regional Planning Commission]],regional_vehicles[Regional Planning Commission]))</f>
        <v>0.1075091672423872</v>
      </c>
    </row>
    <row r="110" spans="1:5" x14ac:dyDescent="0.3">
      <c r="A110" t="s">
        <v>135</v>
      </c>
      <c r="B110" t="s">
        <v>32</v>
      </c>
      <c r="C110">
        <v>639</v>
      </c>
      <c r="D110" s="53">
        <f>town_vehicles[[#This Row],[Vehicles]]/SUM(town_vehicles[Vehicles])</f>
        <v>1.4275278300906781E-3</v>
      </c>
      <c r="E110" s="53">
        <f>town_vehicles[[#This Row],[Share of State Vehicles]]/INDEX(regional_vehicles[Share of State Vehicles],MATCH(town_vehicles[[#This Row],[Regional Planning Commission]],regional_vehicles[Regional Planning Commission]))</f>
        <v>1.5567140908205029E-2</v>
      </c>
    </row>
    <row r="111" spans="1:5" x14ac:dyDescent="0.3">
      <c r="A111" t="s">
        <v>136</v>
      </c>
      <c r="B111" t="s">
        <v>18</v>
      </c>
      <c r="C111">
        <v>513</v>
      </c>
      <c r="D111" s="53">
        <f>town_vehicles[[#This Row],[Vehicles]]/SUM(town_vehicles[Vehicles])</f>
        <v>1.1460434692277277E-3</v>
      </c>
      <c r="E111" s="53">
        <f>town_vehicles[[#This Row],[Share of State Vehicles]]/INDEX(regional_vehicles[Share of State Vehicles],MATCH(town_vehicles[[#This Row],[Regional Planning Commission]],regional_vehicles[Regional Planning Commission]))</f>
        <v>1.1369176898187143E-2</v>
      </c>
    </row>
    <row r="112" spans="1:5" x14ac:dyDescent="0.3">
      <c r="A112" t="s">
        <v>137</v>
      </c>
      <c r="B112" t="s">
        <v>19</v>
      </c>
      <c r="C112">
        <v>140</v>
      </c>
      <c r="D112" s="53">
        <f>town_vehicles[[#This Row],[Vehicles]]/SUM(town_vehicles[Vehicles])</f>
        <v>3.1276040095883404E-4</v>
      </c>
      <c r="E112" s="53">
        <f>town_vehicles[[#This Row],[Share of State Vehicles]]/INDEX(regional_vehicles[Share of State Vehicles],MATCH(town_vehicles[[#This Row],[Regional Planning Commission]],regional_vehicles[Regional Planning Commission]))</f>
        <v>6.0178817056396145E-3</v>
      </c>
    </row>
    <row r="113" spans="1:5" x14ac:dyDescent="0.3">
      <c r="A113" t="s">
        <v>138</v>
      </c>
      <c r="B113" t="s">
        <v>16</v>
      </c>
      <c r="C113">
        <v>888</v>
      </c>
      <c r="D113" s="53">
        <f>town_vehicles[[#This Row],[Vehicles]]/SUM(town_vehicles[Vehicles])</f>
        <v>1.9837945432246043E-3</v>
      </c>
      <c r="E113" s="53">
        <f>town_vehicles[[#This Row],[Share of State Vehicles]]/INDEX(regional_vehicles[Share of State Vehicles],MATCH(town_vehicles[[#This Row],[Regional Planning Commission]],regional_vehicles[Regional Planning Commission]))</f>
        <v>3.4880980438369076E-2</v>
      </c>
    </row>
    <row r="114" spans="1:5" x14ac:dyDescent="0.3">
      <c r="A114" t="s">
        <v>139</v>
      </c>
      <c r="B114" t="s">
        <v>18</v>
      </c>
      <c r="C114">
        <v>61</v>
      </c>
      <c r="D114" s="53">
        <f>town_vehicles[[#This Row],[Vehicles]]/SUM(town_vehicles[Vehicles])</f>
        <v>1.3627417470349197E-4</v>
      </c>
      <c r="E114" s="53">
        <f>town_vehicles[[#This Row],[Share of State Vehicles]]/INDEX(regional_vehicles[Share of State Vehicles],MATCH(town_vehicles[[#This Row],[Regional Planning Commission]],regional_vehicles[Regional Planning Commission]))</f>
        <v>1.3518904303887246E-3</v>
      </c>
    </row>
    <row r="115" spans="1:5" x14ac:dyDescent="0.3">
      <c r="A115" t="s">
        <v>140</v>
      </c>
      <c r="B115" t="s">
        <v>18</v>
      </c>
      <c r="C115">
        <v>0</v>
      </c>
      <c r="D115" s="53">
        <f>town_vehicles[[#This Row],[Vehicles]]/SUM(town_vehicles[Vehicles])</f>
        <v>0</v>
      </c>
      <c r="E115" s="53">
        <f>town_vehicles[[#This Row],[Share of State Vehicles]]/INDEX(regional_vehicles[Share of State Vehicles],MATCH(town_vehicles[[#This Row],[Regional Planning Commission]],regional_vehicles[Regional Planning Commission]))</f>
        <v>0</v>
      </c>
    </row>
    <row r="116" spans="1:5" x14ac:dyDescent="0.3">
      <c r="A116" t="s">
        <v>141</v>
      </c>
      <c r="B116" t="s">
        <v>16</v>
      </c>
      <c r="C116">
        <v>1080</v>
      </c>
      <c r="D116" s="53">
        <f>town_vehicles[[#This Row],[Vehicles]]/SUM(town_vehicles[Vehicles])</f>
        <v>2.4127230931110053E-3</v>
      </c>
      <c r="E116" s="53">
        <f>town_vehicles[[#This Row],[Share of State Vehicles]]/INDEX(regional_vehicles[Share of State Vehicles],MATCH(town_vehicles[[#This Row],[Regional Planning Commission]],regional_vehicles[Regional Planning Commission]))</f>
        <v>4.2422814046665092E-2</v>
      </c>
    </row>
    <row r="117" spans="1:5" x14ac:dyDescent="0.3">
      <c r="A117" t="s">
        <v>142</v>
      </c>
      <c r="B117" t="s">
        <v>29</v>
      </c>
      <c r="C117">
        <v>1375</v>
      </c>
      <c r="D117" s="53">
        <f>town_vehicles[[#This Row],[Vehicles]]/SUM(town_vehicles[Vehicles])</f>
        <v>3.0717539379885484E-3</v>
      </c>
      <c r="E117" s="53">
        <f>town_vehicles[[#This Row],[Share of State Vehicles]]/INDEX(regional_vehicles[Share of State Vehicles],MATCH(town_vehicles[[#This Row],[Regional Planning Commission]],regional_vehicles[Regional Planning Commission]))</f>
        <v>4.1323555929554598E-2</v>
      </c>
    </row>
    <row r="118" spans="1:5" x14ac:dyDescent="0.3">
      <c r="A118" t="s">
        <v>143</v>
      </c>
      <c r="B118" t="s">
        <v>18</v>
      </c>
      <c r="C118">
        <v>616</v>
      </c>
      <c r="D118" s="53">
        <f>town_vehicles[[#This Row],[Vehicles]]/SUM(town_vehicles[Vehicles])</f>
        <v>1.3761457642188697E-3</v>
      </c>
      <c r="E118" s="53">
        <f>town_vehicles[[#This Row],[Share of State Vehicles]]/INDEX(regional_vehicles[Share of State Vehicles],MATCH(town_vehicles[[#This Row],[Regional Planning Commission]],regional_vehicles[Regional Planning Commission]))</f>
        <v>1.3651877133105807E-2</v>
      </c>
    </row>
    <row r="119" spans="1:5" x14ac:dyDescent="0.3">
      <c r="A119" t="s">
        <v>144</v>
      </c>
      <c r="B119" t="s">
        <v>24</v>
      </c>
      <c r="C119">
        <v>1390</v>
      </c>
      <c r="D119" s="53">
        <f>town_vehicles[[#This Row],[Vehicles]]/SUM(town_vehicles[Vehicles])</f>
        <v>3.1052639809484237E-3</v>
      </c>
      <c r="E119" s="53">
        <f>town_vehicles[[#This Row],[Share of State Vehicles]]/INDEX(regional_vehicles[Share of State Vehicles],MATCH(town_vehicles[[#This Row],[Regional Planning Commission]],regional_vehicles[Regional Planning Commission]))</f>
        <v>7.91842315141848E-2</v>
      </c>
    </row>
    <row r="120" spans="1:5" x14ac:dyDescent="0.3">
      <c r="A120" t="s">
        <v>145</v>
      </c>
      <c r="B120" t="s">
        <v>18</v>
      </c>
      <c r="C120">
        <v>972</v>
      </c>
      <c r="D120" s="53">
        <f>town_vehicles[[#This Row],[Vehicles]]/SUM(town_vehicles[Vehicles])</f>
        <v>2.1714507837999049E-3</v>
      </c>
      <c r="E120" s="53">
        <f>town_vehicles[[#This Row],[Share of State Vehicles]]/INDEX(regional_vehicles[Share of State Vehicles],MATCH(town_vehicles[[#This Row],[Regional Planning Commission]],regional_vehicles[Regional Planning Commission]))</f>
        <v>2.1541598333407217E-2</v>
      </c>
    </row>
    <row r="121" spans="1:5" x14ac:dyDescent="0.3">
      <c r="A121" t="s">
        <v>146</v>
      </c>
      <c r="B121" t="s">
        <v>18</v>
      </c>
      <c r="C121">
        <v>3602</v>
      </c>
      <c r="D121" s="53">
        <f>town_vehicles[[#This Row],[Vehicles]]/SUM(town_vehicles[Vehicles])</f>
        <v>8.0468783160980006E-3</v>
      </c>
      <c r="E121" s="53">
        <f>town_vehicles[[#This Row],[Share of State Vehicles]]/INDEX(regional_vehicles[Share of State Vehicles],MATCH(town_vehicles[[#This Row],[Regional Planning Commission]],regional_vehicles[Regional Planning Commission]))</f>
        <v>7.9828021807544017E-2</v>
      </c>
    </row>
    <row r="122" spans="1:5" x14ac:dyDescent="0.3">
      <c r="A122" t="s">
        <v>147</v>
      </c>
      <c r="B122" t="s">
        <v>18</v>
      </c>
      <c r="C122">
        <v>193</v>
      </c>
      <c r="D122" s="53">
        <f>town_vehicles[[#This Row],[Vehicles]]/SUM(town_vehicles[Vehicles])</f>
        <v>4.3116255275039262E-4</v>
      </c>
      <c r="E122" s="53">
        <f>town_vehicles[[#This Row],[Share of State Vehicles]]/INDEX(regional_vehicles[Share of State Vehicles],MATCH(town_vehicles[[#This Row],[Regional Planning Commission]],regional_vehicles[Regional Planning Commission]))</f>
        <v>4.277292673197112E-3</v>
      </c>
    </row>
    <row r="123" spans="1:5" x14ac:dyDescent="0.3">
      <c r="A123" t="s">
        <v>148</v>
      </c>
      <c r="B123" t="s">
        <v>19</v>
      </c>
      <c r="C123">
        <v>3153</v>
      </c>
      <c r="D123" s="53">
        <f>town_vehicles[[#This Row],[Vehicles]]/SUM(town_vehicles[Vehicles])</f>
        <v>7.0438110301657411E-3</v>
      </c>
      <c r="E123" s="53">
        <f>town_vehicles[[#This Row],[Share of State Vehicles]]/INDEX(regional_vehicles[Share of State Vehicles],MATCH(town_vehicles[[#This Row],[Regional Planning Commission]],regional_vehicles[Regional Planning Commission]))</f>
        <v>0.13553129298486932</v>
      </c>
    </row>
    <row r="124" spans="1:5" x14ac:dyDescent="0.3">
      <c r="A124" t="s">
        <v>149</v>
      </c>
      <c r="B124" t="s">
        <v>29</v>
      </c>
      <c r="C124">
        <v>755</v>
      </c>
      <c r="D124" s="53">
        <f>town_vehicles[[#This Row],[Vehicles]]/SUM(town_vehicles[Vehicles])</f>
        <v>1.6866721623137121E-3</v>
      </c>
      <c r="E124" s="53">
        <f>town_vehicles[[#This Row],[Share of State Vehicles]]/INDEX(regional_vehicles[Share of State Vehicles],MATCH(town_vehicles[[#This Row],[Regional Planning Commission]],regional_vehicles[Regional Planning Commission]))</f>
        <v>2.2690388892228162E-2</v>
      </c>
    </row>
    <row r="125" spans="1:5" x14ac:dyDescent="0.3">
      <c r="A125" t="s">
        <v>150</v>
      </c>
      <c r="B125" t="s">
        <v>22</v>
      </c>
      <c r="C125">
        <v>1169</v>
      </c>
      <c r="D125" s="53">
        <f>town_vehicles[[#This Row],[Vehicles]]/SUM(town_vehicles[Vehicles])</f>
        <v>2.6115493480062643E-3</v>
      </c>
      <c r="E125" s="53">
        <f>town_vehicles[[#This Row],[Share of State Vehicles]]/INDEX(regional_vehicles[Share of State Vehicles],MATCH(town_vehicles[[#This Row],[Regional Planning Commission]],regional_vehicles[Regional Planning Commission]))</f>
        <v>2.5763085399449041E-2</v>
      </c>
    </row>
    <row r="126" spans="1:5" x14ac:dyDescent="0.3">
      <c r="A126" t="s">
        <v>151</v>
      </c>
      <c r="B126" t="s">
        <v>32</v>
      </c>
      <c r="C126">
        <v>796</v>
      </c>
      <c r="D126" s="53">
        <f>town_vehicles[[#This Row],[Vehicles]]/SUM(town_vehicles[Vehicles])</f>
        <v>1.7782662797373706E-3</v>
      </c>
      <c r="E126" s="53">
        <f>town_vehicles[[#This Row],[Share of State Vehicles]]/INDEX(regional_vehicles[Share of State Vehicles],MATCH(town_vehicles[[#This Row],[Regional Planning Commission]],regional_vehicles[Regional Planning Commission]))</f>
        <v>1.9391931397388425E-2</v>
      </c>
    </row>
    <row r="127" spans="1:5" x14ac:dyDescent="0.3">
      <c r="A127" t="s">
        <v>152</v>
      </c>
      <c r="B127" t="s">
        <v>16</v>
      </c>
      <c r="C127">
        <v>4119</v>
      </c>
      <c r="D127" s="53">
        <f>town_vehicles[[#This Row],[Vehicles]]/SUM(town_vehicles[Vehicles])</f>
        <v>9.2018577967816952E-3</v>
      </c>
      <c r="E127" s="53">
        <f>town_vehicles[[#This Row],[Share of State Vehicles]]/INDEX(regional_vehicles[Share of State Vehicles],MATCH(town_vehicles[[#This Row],[Regional Planning Commission]],regional_vehicles[Regional Planning Commission]))</f>
        <v>0.16179589912797548</v>
      </c>
    </row>
    <row r="128" spans="1:5" x14ac:dyDescent="0.3">
      <c r="A128" t="s">
        <v>153</v>
      </c>
      <c r="B128" t="s">
        <v>22</v>
      </c>
      <c r="C128">
        <v>1440</v>
      </c>
      <c r="D128" s="53">
        <f>town_vehicles[[#This Row],[Vehicles]]/SUM(town_vehicles[Vehicles])</f>
        <v>3.2169641241480071E-3</v>
      </c>
      <c r="E128" s="53">
        <f>town_vehicles[[#This Row],[Share of State Vehicles]]/INDEX(regional_vehicles[Share of State Vehicles],MATCH(town_vehicles[[#This Row],[Regional Planning Commission]],regional_vehicles[Regional Planning Commission]))</f>
        <v>3.1735537190082645E-2</v>
      </c>
    </row>
    <row r="129" spans="1:5" x14ac:dyDescent="0.3">
      <c r="A129" t="s">
        <v>154</v>
      </c>
      <c r="B129" t="s">
        <v>32</v>
      </c>
      <c r="C129">
        <v>549</v>
      </c>
      <c r="D129" s="53">
        <f>town_vehicles[[#This Row],[Vehicles]]/SUM(town_vehicles[Vehicles])</f>
        <v>1.2264675723314277E-3</v>
      </c>
      <c r="E129" s="53">
        <f>town_vehicles[[#This Row],[Share of State Vehicles]]/INDEX(regional_vehicles[Share of State Vehicles],MATCH(town_vehicles[[#This Row],[Regional Planning Commission]],regional_vehicles[Regional Planning Commission]))</f>
        <v>1.3374585850711362E-2</v>
      </c>
    </row>
    <row r="130" spans="1:5" x14ac:dyDescent="0.3">
      <c r="A130" t="s">
        <v>155</v>
      </c>
      <c r="B130" t="s">
        <v>25</v>
      </c>
      <c r="C130">
        <v>7983</v>
      </c>
      <c r="D130" s="53">
        <f>town_vehicles[[#This Row],[Vehicles]]/SUM(town_vehicles[Vehicles])</f>
        <v>1.7834044863245514E-2</v>
      </c>
      <c r="E130" s="53">
        <f>town_vehicles[[#This Row],[Share of State Vehicles]]/INDEX(regional_vehicles[Share of State Vehicles],MATCH(town_vehicles[[#This Row],[Regional Planning Commission]],regional_vehicles[Regional Planning Commission]))</f>
        <v>7.0420423069458893E-2</v>
      </c>
    </row>
    <row r="131" spans="1:5" x14ac:dyDescent="0.3">
      <c r="A131" t="s">
        <v>156</v>
      </c>
      <c r="B131" t="s">
        <v>16</v>
      </c>
      <c r="C131">
        <v>1527</v>
      </c>
      <c r="D131" s="53">
        <f>town_vehicles[[#This Row],[Vehicles]]/SUM(town_vehicles[Vehicles])</f>
        <v>3.4113223733152824E-3</v>
      </c>
      <c r="E131" s="53">
        <f>town_vehicles[[#This Row],[Share of State Vehicles]]/INDEX(regional_vehicles[Share of State Vehicles],MATCH(town_vehicles[[#This Row],[Regional Planning Commission]],regional_vehicles[Regional Planning Commission]))</f>
        <v>5.9981145415979258E-2</v>
      </c>
    </row>
    <row r="132" spans="1:5" x14ac:dyDescent="0.3">
      <c r="A132" t="s">
        <v>157</v>
      </c>
      <c r="B132" t="s">
        <v>21</v>
      </c>
      <c r="C132">
        <v>921</v>
      </c>
      <c r="D132" s="53">
        <f>town_vehicles[[#This Row],[Vehicles]]/SUM(town_vehicles[Vehicles])</f>
        <v>2.0575166377363296E-3</v>
      </c>
      <c r="E132" s="53">
        <f>town_vehicles[[#This Row],[Share of State Vehicles]]/INDEX(regional_vehicles[Share of State Vehicles],MATCH(town_vehicles[[#This Row],[Regional Planning Commission]],regional_vehicles[Regional Planning Commission]))</f>
        <v>2.2788004750593827E-2</v>
      </c>
    </row>
    <row r="133" spans="1:5" x14ac:dyDescent="0.3">
      <c r="A133" t="s">
        <v>158</v>
      </c>
      <c r="B133" t="s">
        <v>22</v>
      </c>
      <c r="C133">
        <v>5476</v>
      </c>
      <c r="D133" s="53">
        <f>town_vehicles[[#This Row],[Vehicles]]/SUM(town_vehicles[Vehicles])</f>
        <v>1.2233399683218394E-2</v>
      </c>
      <c r="E133" s="53">
        <f>town_vehicles[[#This Row],[Share of State Vehicles]]/INDEX(regional_vehicles[Share of State Vehicles],MATCH(town_vehicles[[#This Row],[Regional Planning Commission]],regional_vehicles[Regional Planning Commission]))</f>
        <v>0.12068319559228652</v>
      </c>
    </row>
    <row r="134" spans="1:5" x14ac:dyDescent="0.3">
      <c r="A134" t="s">
        <v>159</v>
      </c>
      <c r="B134" t="s">
        <v>22</v>
      </c>
      <c r="C134">
        <v>1367</v>
      </c>
      <c r="D134" s="53">
        <f>town_vehicles[[#This Row],[Vehicles]]/SUM(town_vehicles[Vehicles])</f>
        <v>3.0538819150766152E-3</v>
      </c>
      <c r="E134" s="53">
        <f>town_vehicles[[#This Row],[Share of State Vehicles]]/INDEX(regional_vehicles[Share of State Vehicles],MATCH(town_vehicles[[#This Row],[Regional Planning Commission]],regional_vehicles[Regional Planning Commission]))</f>
        <v>3.0126721763085403E-2</v>
      </c>
    </row>
    <row r="135" spans="1:5" x14ac:dyDescent="0.3">
      <c r="A135" t="s">
        <v>160</v>
      </c>
      <c r="B135" t="s">
        <v>18</v>
      </c>
      <c r="C135">
        <v>661</v>
      </c>
      <c r="D135" s="53">
        <f>town_vehicles[[#This Row],[Vehicles]]/SUM(town_vehicles[Vehicles])</f>
        <v>1.4766758930984949E-3</v>
      </c>
      <c r="E135" s="53">
        <f>town_vehicles[[#This Row],[Share of State Vehicles]]/INDEX(regional_vehicles[Share of State Vehicles],MATCH(town_vehicles[[#This Row],[Regional Planning Commission]],regional_vehicles[Regional Planning Commission]))</f>
        <v>1.4649173352245031E-2</v>
      </c>
    </row>
    <row r="136" spans="1:5" x14ac:dyDescent="0.3">
      <c r="A136" t="s">
        <v>161</v>
      </c>
      <c r="B136" t="s">
        <v>27</v>
      </c>
      <c r="C136">
        <v>4263</v>
      </c>
      <c r="D136" s="53">
        <f>town_vehicles[[#This Row],[Vehicles]]/SUM(town_vehicles[Vehicles])</f>
        <v>9.523554209196497E-3</v>
      </c>
      <c r="E136" s="53">
        <f>town_vehicles[[#This Row],[Share of State Vehicles]]/INDEX(regional_vehicles[Share of State Vehicles],MATCH(town_vehicles[[#This Row],[Regional Planning Commission]],regional_vehicles[Regional Planning Commission]))</f>
        <v>0.22655045969070522</v>
      </c>
    </row>
    <row r="137" spans="1:5" x14ac:dyDescent="0.3">
      <c r="A137" t="s">
        <v>162</v>
      </c>
      <c r="B137" t="s">
        <v>32</v>
      </c>
      <c r="C137">
        <v>1040</v>
      </c>
      <c r="D137" s="53">
        <f>town_vehicles[[#This Row],[Vehicles]]/SUM(town_vehicles[Vehicles])</f>
        <v>2.3233629785513383E-3</v>
      </c>
      <c r="E137" s="53">
        <f>town_vehicles[[#This Row],[Share of State Vehicles]]/INDEX(regional_vehicles[Share of State Vehicles],MATCH(town_vehicles[[#This Row],[Regional Planning Commission]],regional_vehicles[Regional Planning Commission]))</f>
        <v>2.5336191775482363E-2</v>
      </c>
    </row>
    <row r="138" spans="1:5" x14ac:dyDescent="0.3">
      <c r="A138" t="s">
        <v>163</v>
      </c>
      <c r="B138" t="s">
        <v>32</v>
      </c>
      <c r="C138">
        <v>187</v>
      </c>
      <c r="D138" s="53">
        <f>town_vehicles[[#This Row],[Vehicles]]/SUM(town_vehicles[Vehicles])</f>
        <v>4.177585355664426E-4</v>
      </c>
      <c r="E138" s="53">
        <f>town_vehicles[[#This Row],[Share of State Vehicles]]/INDEX(regional_vehicles[Share of State Vehicles],MATCH(town_vehicles[[#This Row],[Regional Planning Commission]],regional_vehicles[Regional Planning Commission]))</f>
        <v>4.5556421750146178E-3</v>
      </c>
    </row>
    <row r="139" spans="1:5" x14ac:dyDescent="0.3">
      <c r="A139" t="s">
        <v>164</v>
      </c>
      <c r="B139" t="s">
        <v>16</v>
      </c>
      <c r="C139">
        <v>1558</v>
      </c>
      <c r="D139" s="53">
        <f>town_vehicles[[#This Row],[Vehicles]]/SUM(town_vehicles[Vehicles])</f>
        <v>3.4805764620990244E-3</v>
      </c>
      <c r="E139" s="53">
        <f>town_vehicles[[#This Row],[Share of State Vehicles]]/INDEX(regional_vehicles[Share of State Vehicles],MATCH(town_vehicles[[#This Row],[Regional Planning Commission]],regional_vehicles[Regional Planning Commission]))</f>
        <v>6.1198837300652058E-2</v>
      </c>
    </row>
    <row r="140" spans="1:5" x14ac:dyDescent="0.3">
      <c r="A140" t="s">
        <v>165</v>
      </c>
      <c r="B140" t="s">
        <v>18</v>
      </c>
      <c r="C140">
        <v>416</v>
      </c>
      <c r="D140" s="53">
        <f>town_vehicles[[#This Row],[Vehicles]]/SUM(town_vehicles[Vehicles])</f>
        <v>9.2934519142053539E-4</v>
      </c>
      <c r="E140" s="53">
        <f>town_vehicles[[#This Row],[Share of State Vehicles]]/INDEX(regional_vehicles[Share of State Vehicles],MATCH(town_vehicles[[#This Row],[Regional Planning Commission]],regional_vehicles[Regional Planning Commission]))</f>
        <v>9.2194494924870401E-3</v>
      </c>
    </row>
    <row r="141" spans="1:5" x14ac:dyDescent="0.3">
      <c r="A141" t="s">
        <v>166</v>
      </c>
      <c r="B141" t="s">
        <v>35</v>
      </c>
      <c r="C141">
        <v>1597</v>
      </c>
      <c r="D141" s="53">
        <f>town_vehicles[[#This Row],[Vehicles]]/SUM(town_vehicles[Vehicles])</f>
        <v>3.5677025737946995E-3</v>
      </c>
      <c r="E141" s="53">
        <f>town_vehicles[[#This Row],[Share of State Vehicles]]/INDEX(regional_vehicles[Share of State Vehicles],MATCH(town_vehicles[[#This Row],[Regional Planning Commission]],regional_vehicles[Regional Planning Commission]))</f>
        <v>3.6347497553314977E-2</v>
      </c>
    </row>
    <row r="142" spans="1:5" x14ac:dyDescent="0.3">
      <c r="A142" t="s">
        <v>167</v>
      </c>
      <c r="B142" t="s">
        <v>29</v>
      </c>
      <c r="C142">
        <v>1503</v>
      </c>
      <c r="D142" s="53">
        <f>town_vehicles[[#This Row],[Vehicles]]/SUM(town_vehicles[Vehicles])</f>
        <v>3.3577063045794825E-3</v>
      </c>
      <c r="E142" s="53">
        <f>town_vehicles[[#This Row],[Share of State Vehicles]]/INDEX(regional_vehicles[Share of State Vehicles],MATCH(town_vehicles[[#This Row],[Regional Planning Commission]],regional_vehicles[Regional Planning Commission]))</f>
        <v>4.5170403317905866E-2</v>
      </c>
    </row>
    <row r="143" spans="1:5" x14ac:dyDescent="0.3">
      <c r="A143" t="s">
        <v>325</v>
      </c>
      <c r="B143" t="s">
        <v>18</v>
      </c>
      <c r="C143">
        <v>1264</v>
      </c>
      <c r="D143" s="53">
        <f>town_vehicles[[#This Row],[Vehicles]]/SUM(town_vehicles[Vehicles])</f>
        <v>2.8237796200854728E-3</v>
      </c>
      <c r="E143" s="53">
        <f>town_vehicles[[#This Row],[Share of State Vehicles]]/INDEX(regional_vehicles[Share of State Vehicles],MATCH(town_vehicles[[#This Row],[Regional Planning Commission]],regional_vehicles[Regional Planning Commission]))</f>
        <v>2.8012942688710619E-2</v>
      </c>
    </row>
    <row r="144" spans="1:5" x14ac:dyDescent="0.3">
      <c r="A144" t="s">
        <v>168</v>
      </c>
      <c r="B144" t="s">
        <v>18</v>
      </c>
      <c r="C144">
        <v>2496</v>
      </c>
      <c r="D144" s="53">
        <f>town_vehicles[[#This Row],[Vehicles]]/SUM(town_vehicles[Vehicles])</f>
        <v>5.5760711485232121E-3</v>
      </c>
      <c r="E144" s="53">
        <f>town_vehicles[[#This Row],[Share of State Vehicles]]/INDEX(regional_vehicles[Share of State Vehicles],MATCH(town_vehicles[[#This Row],[Regional Planning Commission]],regional_vehicles[Regional Planning Commission]))</f>
        <v>5.531669695492223E-2</v>
      </c>
    </row>
    <row r="145" spans="1:5" x14ac:dyDescent="0.3">
      <c r="A145" t="s">
        <v>170</v>
      </c>
      <c r="B145" t="s">
        <v>21</v>
      </c>
      <c r="C145">
        <v>1051</v>
      </c>
      <c r="D145" s="53">
        <f>town_vehicles[[#This Row],[Vehicles]]/SUM(town_vehicles[Vehicles])</f>
        <v>2.347937010055247E-3</v>
      </c>
      <c r="E145" s="53">
        <f>town_vehicles[[#This Row],[Share of State Vehicles]]/INDEX(regional_vehicles[Share of State Vehicles],MATCH(town_vehicles[[#This Row],[Regional Planning Commission]],regional_vehicles[Regional Planning Commission]))</f>
        <v>2.600455265241489E-2</v>
      </c>
    </row>
    <row r="146" spans="1:5" x14ac:dyDescent="0.3">
      <c r="A146" t="s">
        <v>171</v>
      </c>
      <c r="B146" t="s">
        <v>22</v>
      </c>
      <c r="C146">
        <v>3153</v>
      </c>
      <c r="D146" s="53">
        <f>town_vehicles[[#This Row],[Vehicles]]/SUM(town_vehicles[Vehicles])</f>
        <v>7.0438110301657411E-3</v>
      </c>
      <c r="E146" s="53">
        <f>town_vehicles[[#This Row],[Share of State Vehicles]]/INDEX(regional_vehicles[Share of State Vehicles],MATCH(town_vehicles[[#This Row],[Regional Planning Commission]],regional_vehicles[Regional Planning Commission]))</f>
        <v>6.9487603305785128E-2</v>
      </c>
    </row>
    <row r="147" spans="1:5" x14ac:dyDescent="0.3">
      <c r="A147" t="s">
        <v>172</v>
      </c>
      <c r="B147" t="s">
        <v>18</v>
      </c>
      <c r="C147">
        <v>89</v>
      </c>
      <c r="D147" s="53">
        <f>town_vehicles[[#This Row],[Vehicles]]/SUM(town_vehicles[Vehicles])</f>
        <v>1.9882625489525877E-4</v>
      </c>
      <c r="E147" s="53">
        <f>town_vehicles[[#This Row],[Share of State Vehicles]]/INDEX(regional_vehicles[Share of State Vehicles],MATCH(town_vehicles[[#This Row],[Regional Planning Commission]],regional_vehicles[Regional Planning Commission]))</f>
        <v>1.972430300075352E-3</v>
      </c>
    </row>
    <row r="148" spans="1:5" x14ac:dyDescent="0.3">
      <c r="A148" t="s">
        <v>173</v>
      </c>
      <c r="B148" t="s">
        <v>35</v>
      </c>
      <c r="C148">
        <v>2416</v>
      </c>
      <c r="D148" s="53">
        <f>town_vehicles[[#This Row],[Vehicles]]/SUM(town_vehicles[Vehicles])</f>
        <v>5.397350919403879E-3</v>
      </c>
      <c r="E148" s="53">
        <f>town_vehicles[[#This Row],[Share of State Vehicles]]/INDEX(regional_vehicles[Share of State Vehicles],MATCH(town_vehicles[[#This Row],[Regional Planning Commission]],regional_vehicles[Regional Planning Commission]))</f>
        <v>5.4987823474520338E-2</v>
      </c>
    </row>
    <row r="149" spans="1:5" x14ac:dyDescent="0.3">
      <c r="A149" t="s">
        <v>174</v>
      </c>
      <c r="B149" t="s">
        <v>22</v>
      </c>
      <c r="C149">
        <v>715</v>
      </c>
      <c r="D149" s="53">
        <f>town_vehicles[[#This Row],[Vehicles]]/SUM(town_vehicles[Vehicles])</f>
        <v>1.5973120477540451E-3</v>
      </c>
      <c r="E149" s="53">
        <f>town_vehicles[[#This Row],[Share of State Vehicles]]/INDEX(regional_vehicles[Share of State Vehicles],MATCH(town_vehicles[[#This Row],[Regional Planning Commission]],regional_vehicles[Regional Planning Commission]))</f>
        <v>1.5757575757575758E-2</v>
      </c>
    </row>
    <row r="150" spans="1:5" x14ac:dyDescent="0.3">
      <c r="A150" t="s">
        <v>175</v>
      </c>
      <c r="B150" t="s">
        <v>16</v>
      </c>
      <c r="C150">
        <v>801</v>
      </c>
      <c r="D150" s="53">
        <f>town_vehicles[[#This Row],[Vehicles]]/SUM(town_vehicles[Vehicles])</f>
        <v>1.789436294057329E-3</v>
      </c>
      <c r="E150" s="53">
        <f>town_vehicles[[#This Row],[Share of State Vehicles]]/INDEX(regional_vehicles[Share of State Vehicles],MATCH(town_vehicles[[#This Row],[Regional Planning Commission]],regional_vehicles[Regional Planning Commission]))</f>
        <v>3.1463587084609945E-2</v>
      </c>
    </row>
    <row r="151" spans="1:5" x14ac:dyDescent="0.3">
      <c r="A151" t="s">
        <v>176</v>
      </c>
      <c r="B151" t="s">
        <v>16</v>
      </c>
      <c r="C151">
        <v>542</v>
      </c>
      <c r="D151" s="53">
        <f>town_vehicles[[#This Row],[Vehicles]]/SUM(town_vehicles[Vehicles])</f>
        <v>1.2108295522834859E-3</v>
      </c>
      <c r="E151" s="53">
        <f>town_vehicles[[#This Row],[Share of State Vehicles]]/INDEX(regional_vehicles[Share of State Vehicles],MATCH(town_vehicles[[#This Row],[Regional Planning Commission]],regional_vehicles[Regional Planning Commission]))</f>
        <v>2.1289967790085629E-2</v>
      </c>
    </row>
    <row r="152" spans="1:5" x14ac:dyDescent="0.3">
      <c r="A152" t="s">
        <v>177</v>
      </c>
      <c r="B152" t="s">
        <v>32</v>
      </c>
      <c r="C152">
        <v>1011</v>
      </c>
      <c r="D152" s="53">
        <f>town_vehicles[[#This Row],[Vehicles]]/SUM(town_vehicles[Vehicles])</f>
        <v>2.25857689549558E-3</v>
      </c>
      <c r="E152" s="53">
        <f>town_vehicles[[#This Row],[Share of State Vehicles]]/INDEX(regional_vehicles[Share of State Vehicles],MATCH(town_vehicles[[#This Row],[Regional Planning Commission]],regional_vehicles[Regional Planning Commission]))</f>
        <v>2.4629701812512183E-2</v>
      </c>
    </row>
    <row r="153" spans="1:5" x14ac:dyDescent="0.3">
      <c r="A153" t="s">
        <v>178</v>
      </c>
      <c r="B153" t="s">
        <v>18</v>
      </c>
      <c r="C153">
        <v>624</v>
      </c>
      <c r="D153" s="53">
        <f>town_vehicles[[#This Row],[Vehicles]]/SUM(town_vehicles[Vehicles])</f>
        <v>1.394017787130803E-3</v>
      </c>
      <c r="E153" s="53">
        <f>town_vehicles[[#This Row],[Share of State Vehicles]]/INDEX(regional_vehicles[Share of State Vehicles],MATCH(town_vehicles[[#This Row],[Regional Planning Commission]],regional_vehicles[Regional Planning Commission]))</f>
        <v>1.3829174238730558E-2</v>
      </c>
    </row>
    <row r="154" spans="1:5" x14ac:dyDescent="0.3">
      <c r="A154" t="s">
        <v>179</v>
      </c>
      <c r="B154" t="s">
        <v>19</v>
      </c>
      <c r="C154">
        <v>327</v>
      </c>
      <c r="D154" s="53">
        <f>town_vehicles[[#This Row],[Vehicles]]/SUM(town_vehicles[Vehicles])</f>
        <v>7.3051893652527659E-4</v>
      </c>
      <c r="E154" s="53">
        <f>town_vehicles[[#This Row],[Share of State Vehicles]]/INDEX(regional_vehicles[Share of State Vehicles],MATCH(town_vehicles[[#This Row],[Regional Planning Commission]],regional_vehicles[Regional Planning Commission]))</f>
        <v>1.4056052269601098E-2</v>
      </c>
    </row>
    <row r="155" spans="1:5" x14ac:dyDescent="0.3">
      <c r="A155" t="s">
        <v>180</v>
      </c>
      <c r="B155" t="s">
        <v>35</v>
      </c>
      <c r="C155">
        <v>377</v>
      </c>
      <c r="D155" s="53">
        <f>town_vehicles[[#This Row],[Vehicles]]/SUM(town_vehicles[Vehicles])</f>
        <v>8.4221907972486024E-4</v>
      </c>
      <c r="E155" s="53">
        <f>town_vehicles[[#This Row],[Share of State Vehicles]]/INDEX(regional_vehicles[Share of State Vehicles],MATCH(town_vehicles[[#This Row],[Regional Planning Commission]],regional_vehicles[Regional Planning Commission]))</f>
        <v>8.5804674875389775E-3</v>
      </c>
    </row>
    <row r="156" spans="1:5" x14ac:dyDescent="0.3">
      <c r="A156" t="s">
        <v>181</v>
      </c>
      <c r="B156" t="s">
        <v>32</v>
      </c>
      <c r="C156">
        <v>2169</v>
      </c>
      <c r="D156" s="53">
        <f>town_vehicles[[#This Row],[Vehicles]]/SUM(town_vehicles[Vehicles])</f>
        <v>4.8455522119979361E-3</v>
      </c>
      <c r="E156" s="53">
        <f>town_vehicles[[#This Row],[Share of State Vehicles]]/INDEX(regional_vehicles[Share of State Vehicles],MATCH(town_vehicles[[#This Row],[Regional Planning Commission]],regional_vehicles[Regional Planning Commission]))</f>
        <v>5.284057688559736E-2</v>
      </c>
    </row>
    <row r="157" spans="1:5" x14ac:dyDescent="0.3">
      <c r="A157" t="s">
        <v>182</v>
      </c>
      <c r="B157" t="s">
        <v>22</v>
      </c>
      <c r="C157">
        <v>877</v>
      </c>
      <c r="D157" s="53">
        <f>town_vehicles[[#This Row],[Vehicles]]/SUM(town_vehicles[Vehicles])</f>
        <v>1.959220511720696E-3</v>
      </c>
      <c r="E157" s="53">
        <f>town_vehicles[[#This Row],[Share of State Vehicles]]/INDEX(regional_vehicles[Share of State Vehicles],MATCH(town_vehicles[[#This Row],[Regional Planning Commission]],regional_vehicles[Regional Planning Commission]))</f>
        <v>1.9327823691460057E-2</v>
      </c>
    </row>
    <row r="158" spans="1:5" x14ac:dyDescent="0.3">
      <c r="A158" t="s">
        <v>183</v>
      </c>
      <c r="B158" t="s">
        <v>35</v>
      </c>
      <c r="C158">
        <v>327</v>
      </c>
      <c r="D158" s="53">
        <f>town_vehicles[[#This Row],[Vehicles]]/SUM(town_vehicles[Vehicles])</f>
        <v>7.3051893652527659E-4</v>
      </c>
      <c r="E158" s="53">
        <f>town_vehicles[[#This Row],[Share of State Vehicles]]/INDEX(regional_vehicles[Share of State Vehicles],MATCH(town_vehicles[[#This Row],[Regional Planning Commission]],regional_vehicles[Regional Planning Commission]))</f>
        <v>7.4424744520563534E-3</v>
      </c>
    </row>
    <row r="159" spans="1:5" x14ac:dyDescent="0.3">
      <c r="A159" t="s">
        <v>184</v>
      </c>
      <c r="B159" t="s">
        <v>35</v>
      </c>
      <c r="C159">
        <v>715</v>
      </c>
      <c r="D159" s="53">
        <f>town_vehicles[[#This Row],[Vehicles]]/SUM(town_vehicles[Vehicles])</f>
        <v>1.5973120477540451E-3</v>
      </c>
      <c r="E159" s="53">
        <f>town_vehicles[[#This Row],[Share of State Vehicles]]/INDEX(regional_vehicles[Share of State Vehicles],MATCH(town_vehicles[[#This Row],[Regional Planning Commission]],regional_vehicles[Regional Planning Commission]))</f>
        <v>1.6273300407401506E-2</v>
      </c>
    </row>
    <row r="160" spans="1:5" x14ac:dyDescent="0.3">
      <c r="A160" t="s">
        <v>185</v>
      </c>
      <c r="B160" t="s">
        <v>32</v>
      </c>
      <c r="C160">
        <v>1727</v>
      </c>
      <c r="D160" s="53">
        <f>town_vehicles[[#This Row],[Vehicles]]/SUM(town_vehicles[Vehicles])</f>
        <v>3.858122946113617E-3</v>
      </c>
      <c r="E160" s="53">
        <f>town_vehicles[[#This Row],[Share of State Vehicles]]/INDEX(regional_vehicles[Share of State Vehicles],MATCH(town_vehicles[[#This Row],[Regional Planning Commission]],regional_vehicles[Regional Planning Commission]))</f>
        <v>4.207269538101735E-2</v>
      </c>
    </row>
    <row r="161" spans="1:5" x14ac:dyDescent="0.3">
      <c r="A161" t="s">
        <v>186</v>
      </c>
      <c r="B161" t="s">
        <v>19</v>
      </c>
      <c r="C161">
        <v>2297</v>
      </c>
      <c r="D161" s="53">
        <f>town_vehicles[[#This Row],[Vehicles]]/SUM(town_vehicles[Vehicles])</f>
        <v>5.1315045785888698E-3</v>
      </c>
      <c r="E161" s="53">
        <f>town_vehicles[[#This Row],[Share of State Vehicles]]/INDEX(regional_vehicles[Share of State Vehicles],MATCH(town_vehicles[[#This Row],[Regional Planning Commission]],regional_vehicles[Regional Planning Commission]))</f>
        <v>9.8736244841815674E-2</v>
      </c>
    </row>
    <row r="162" spans="1:5" x14ac:dyDescent="0.3">
      <c r="A162" t="s">
        <v>187</v>
      </c>
      <c r="B162" t="s">
        <v>32</v>
      </c>
      <c r="C162">
        <v>1174</v>
      </c>
      <c r="D162" s="53">
        <f>town_vehicles[[#This Row],[Vehicles]]/SUM(town_vehicles[Vehicles])</f>
        <v>2.6227193623262223E-3</v>
      </c>
      <c r="E162" s="53">
        <f>town_vehicles[[#This Row],[Share of State Vehicles]]/INDEX(regional_vehicles[Share of State Vehicles],MATCH(town_vehicles[[#This Row],[Regional Planning Commission]],regional_vehicles[Regional Planning Commission]))</f>
        <v>2.860066263886182E-2</v>
      </c>
    </row>
    <row r="163" spans="1:5" x14ac:dyDescent="0.3">
      <c r="A163" t="s">
        <v>188</v>
      </c>
      <c r="B163" t="s">
        <v>29</v>
      </c>
      <c r="C163">
        <v>1448</v>
      </c>
      <c r="D163" s="53">
        <f>town_vehicles[[#This Row],[Vehicles]]/SUM(town_vehicles[Vehicles])</f>
        <v>3.2348361470599407E-3</v>
      </c>
      <c r="E163" s="53">
        <f>town_vehicles[[#This Row],[Share of State Vehicles]]/INDEX(regional_vehicles[Share of State Vehicles],MATCH(town_vehicles[[#This Row],[Regional Planning Commission]],regional_vehicles[Regional Planning Commission]))</f>
        <v>4.3517461080723685E-2</v>
      </c>
    </row>
    <row r="164" spans="1:5" x14ac:dyDescent="0.3">
      <c r="A164" t="s">
        <v>189</v>
      </c>
      <c r="B164" t="s">
        <v>35</v>
      </c>
      <c r="C164">
        <v>3330</v>
      </c>
      <c r="D164" s="53">
        <f>town_vehicles[[#This Row],[Vehicles]]/SUM(town_vehicles[Vehicles])</f>
        <v>7.4392295370922668E-3</v>
      </c>
      <c r="E164" s="53">
        <f>town_vehicles[[#This Row],[Share of State Vehicles]]/INDEX(regional_vehicles[Share of State Vehicles],MATCH(town_vehicles[[#This Row],[Regional Planning Commission]],regional_vehicles[Regional Planning Commission]))</f>
        <v>7.5790336163142694E-2</v>
      </c>
    </row>
    <row r="165" spans="1:5" x14ac:dyDescent="0.3">
      <c r="A165" t="s">
        <v>190</v>
      </c>
      <c r="B165" t="s">
        <v>24</v>
      </c>
      <c r="C165">
        <v>443</v>
      </c>
      <c r="D165" s="53">
        <f>town_vehicles[[#This Row],[Vehicles]]/SUM(town_vehicles[Vehicles])</f>
        <v>9.896632687483105E-4</v>
      </c>
      <c r="E165" s="53">
        <f>town_vehicles[[#This Row],[Share of State Vehicles]]/INDEX(regional_vehicles[Share of State Vehicles],MATCH(town_vehicles[[#This Row],[Regional Planning Commission]],regional_vehicles[Regional Planning Commission]))</f>
        <v>2.5236413353081917E-2</v>
      </c>
    </row>
    <row r="166" spans="1:5" x14ac:dyDescent="0.3">
      <c r="A166" t="s">
        <v>191</v>
      </c>
      <c r="B166" t="s">
        <v>29</v>
      </c>
      <c r="C166">
        <v>498</v>
      </c>
      <c r="D166" s="53">
        <f>town_vehicles[[#This Row],[Vehicles]]/SUM(town_vehicles[Vehicles])</f>
        <v>1.1125334262678526E-3</v>
      </c>
      <c r="E166" s="53">
        <f>town_vehicles[[#This Row],[Share of State Vehicles]]/INDEX(regional_vehicles[Share of State Vehicles],MATCH(town_vehicles[[#This Row],[Regional Planning Commission]],regional_vehicles[Regional Planning Commission]))</f>
        <v>1.4966640620304139E-2</v>
      </c>
    </row>
    <row r="167" spans="1:5" x14ac:dyDescent="0.3">
      <c r="A167" t="s">
        <v>192</v>
      </c>
      <c r="B167" t="s">
        <v>21</v>
      </c>
      <c r="C167">
        <v>1553</v>
      </c>
      <c r="D167" s="53">
        <f>town_vehicles[[#This Row],[Vehicles]]/SUM(town_vehicles[Vehicles])</f>
        <v>3.469406447779066E-3</v>
      </c>
      <c r="E167" s="53">
        <f>town_vehicles[[#This Row],[Share of State Vehicles]]/INDEX(regional_vehicles[Share of State Vehicles],MATCH(town_vehicles[[#This Row],[Regional Planning Commission]],regional_vehicles[Regional Planning Commission]))</f>
        <v>3.8425376088677757E-2</v>
      </c>
    </row>
    <row r="168" spans="1:5" x14ac:dyDescent="0.3">
      <c r="A168" t="s">
        <v>193</v>
      </c>
      <c r="B168" t="s">
        <v>25</v>
      </c>
      <c r="C168">
        <v>3480</v>
      </c>
      <c r="D168" s="53">
        <f>town_vehicles[[#This Row],[Vehicles]]/SUM(town_vehicles[Vehicles])</f>
        <v>7.7743299666910171E-3</v>
      </c>
      <c r="E168" s="53">
        <f>town_vehicles[[#This Row],[Share of State Vehicles]]/INDEX(regional_vehicles[Share of State Vehicles],MATCH(town_vehicles[[#This Row],[Regional Planning Commission]],regional_vehicles[Regional Planning Commission]))</f>
        <v>3.0698117534976446E-2</v>
      </c>
    </row>
    <row r="169" spans="1:5" x14ac:dyDescent="0.3">
      <c r="A169" t="s">
        <v>194</v>
      </c>
      <c r="B169" t="s">
        <v>16</v>
      </c>
      <c r="C169">
        <v>453</v>
      </c>
      <c r="D169" s="53">
        <f>town_vehicles[[#This Row],[Vehicles]]/SUM(town_vehicles[Vehicles])</f>
        <v>1.0120032973882274E-3</v>
      </c>
      <c r="E169" s="53">
        <f>town_vehicles[[#This Row],[Share of State Vehicles]]/INDEX(regional_vehicles[Share of State Vehicles],MATCH(town_vehicles[[#This Row],[Regional Planning Commission]],regional_vehicles[Regional Planning Commission]))</f>
        <v>1.7794013669573418E-2</v>
      </c>
    </row>
    <row r="170" spans="1:5" x14ac:dyDescent="0.3">
      <c r="A170" t="s">
        <v>195</v>
      </c>
      <c r="B170" t="s">
        <v>35</v>
      </c>
      <c r="C170">
        <v>1093</v>
      </c>
      <c r="D170" s="53">
        <f>town_vehicles[[#This Row],[Vehicles]]/SUM(town_vehicles[Vehicles])</f>
        <v>2.4417651303428969E-3</v>
      </c>
      <c r="E170" s="53">
        <f>town_vehicles[[#This Row],[Share of State Vehicles]]/INDEX(regional_vehicles[Share of State Vehicles],MATCH(town_vehicles[[#This Row],[Regional Planning Commission]],regional_vehicles[Regional Planning Commission]))</f>
        <v>2.4876527755650135E-2</v>
      </c>
    </row>
    <row r="171" spans="1:5" x14ac:dyDescent="0.3">
      <c r="A171" t="s">
        <v>196</v>
      </c>
      <c r="B171" t="s">
        <v>29</v>
      </c>
      <c r="C171">
        <v>3392</v>
      </c>
      <c r="D171" s="53">
        <f>town_vehicles[[#This Row],[Vehicles]]/SUM(town_vehicles[Vehicles])</f>
        <v>7.57773771465975E-3</v>
      </c>
      <c r="E171" s="53">
        <f>town_vehicles[[#This Row],[Share of State Vehicles]]/INDEX(regional_vehicles[Share of State Vehicles],MATCH(town_vehicles[[#This Row],[Regional Planning Commission]],regional_vehicles[Regional Planning Commission]))</f>
        <v>0.10194145579130851</v>
      </c>
    </row>
    <row r="172" spans="1:5" x14ac:dyDescent="0.3">
      <c r="A172" t="s">
        <v>197</v>
      </c>
      <c r="B172" t="s">
        <v>22</v>
      </c>
      <c r="C172">
        <v>877</v>
      </c>
      <c r="D172" s="53">
        <f>town_vehicles[[#This Row],[Vehicles]]/SUM(town_vehicles[Vehicles])</f>
        <v>1.959220511720696E-3</v>
      </c>
      <c r="E172" s="53">
        <f>town_vehicles[[#This Row],[Share of State Vehicles]]/INDEX(regional_vehicles[Share of State Vehicles],MATCH(town_vehicles[[#This Row],[Regional Planning Commission]],regional_vehicles[Regional Planning Commission]))</f>
        <v>1.9327823691460057E-2</v>
      </c>
    </row>
    <row r="173" spans="1:5" x14ac:dyDescent="0.3">
      <c r="A173" t="s">
        <v>198</v>
      </c>
      <c r="B173" t="s">
        <v>35</v>
      </c>
      <c r="C173">
        <v>2046</v>
      </c>
      <c r="D173" s="53">
        <f>town_vehicles[[#This Row],[Vehicles]]/SUM(town_vehicles[Vehicles])</f>
        <v>4.5707698597269603E-3</v>
      </c>
      <c r="E173" s="53">
        <f>town_vehicles[[#This Row],[Share of State Vehicles]]/INDEX(regional_vehicles[Share of State Vehicles],MATCH(town_vehicles[[#This Row],[Regional Planning Commission]],regional_vehicles[Regional Planning Commission]))</f>
        <v>4.656667501194893E-2</v>
      </c>
    </row>
    <row r="174" spans="1:5" x14ac:dyDescent="0.3">
      <c r="A174" t="s">
        <v>199</v>
      </c>
      <c r="B174" t="s">
        <v>19</v>
      </c>
      <c r="C174">
        <v>492</v>
      </c>
      <c r="D174" s="53">
        <f>town_vehicles[[#This Row],[Vehicles]]/SUM(town_vehicles[Vehicles])</f>
        <v>1.0991294090839025E-3</v>
      </c>
      <c r="E174" s="53">
        <f>town_vehicles[[#This Row],[Share of State Vehicles]]/INDEX(regional_vehicles[Share of State Vehicles],MATCH(town_vehicles[[#This Row],[Regional Planning Commission]],regional_vehicles[Regional Planning Commission]))</f>
        <v>2.1148555708390644E-2</v>
      </c>
    </row>
    <row r="175" spans="1:5" x14ac:dyDescent="0.3">
      <c r="A175" t="s">
        <v>326</v>
      </c>
      <c r="B175" t="s">
        <v>32</v>
      </c>
      <c r="C175">
        <v>2800</v>
      </c>
      <c r="D175" s="53">
        <f>town_vehicles[[#This Row],[Vehicles]]/SUM(town_vehicles[Vehicles])</f>
        <v>6.2552080191766802E-3</v>
      </c>
      <c r="E175" s="53">
        <f>town_vehicles[[#This Row],[Share of State Vehicles]]/INDEX(regional_vehicles[Share of State Vehicles],MATCH(town_vehicles[[#This Row],[Regional Planning Commission]],regional_vehicles[Regional Planning Commission]))</f>
        <v>6.8212824010914053E-2</v>
      </c>
    </row>
    <row r="176" spans="1:5" x14ac:dyDescent="0.3">
      <c r="A176" t="s">
        <v>200</v>
      </c>
      <c r="B176" t="s">
        <v>32</v>
      </c>
      <c r="C176">
        <v>10382</v>
      </c>
      <c r="D176" s="53">
        <f>town_vehicles[[#This Row],[Vehicles]]/SUM(town_vehicles[Vehicles])</f>
        <v>2.3193417733961535E-2</v>
      </c>
      <c r="E176" s="53">
        <f>town_vehicles[[#This Row],[Share of State Vehicles]]/INDEX(regional_vehicles[Share of State Vehicles],MATCH(town_vehicles[[#This Row],[Regional Planning Commission]],regional_vehicles[Regional Planning Commission]))</f>
        <v>0.25292340674332492</v>
      </c>
    </row>
    <row r="177" spans="1:5" x14ac:dyDescent="0.3">
      <c r="A177" t="s">
        <v>202</v>
      </c>
      <c r="B177" t="s">
        <v>18</v>
      </c>
      <c r="C177">
        <v>852</v>
      </c>
      <c r="D177" s="53">
        <f>town_vehicles[[#This Row],[Vehicles]]/SUM(town_vehicles[Vehicles])</f>
        <v>1.9033704401209043E-3</v>
      </c>
      <c r="E177" s="53">
        <f>town_vehicles[[#This Row],[Share of State Vehicles]]/INDEX(regional_vehicles[Share of State Vehicles],MATCH(town_vehicles[[#This Row],[Regional Planning Commission]],regional_vehicles[Regional Planning Commission]))</f>
        <v>1.8882141749035956E-2</v>
      </c>
    </row>
    <row r="178" spans="1:5" x14ac:dyDescent="0.3">
      <c r="A178" t="s">
        <v>327</v>
      </c>
      <c r="B178" t="s">
        <v>21</v>
      </c>
      <c r="C178">
        <v>4592</v>
      </c>
      <c r="D178" s="53">
        <f>town_vehicles[[#This Row],[Vehicles]]/SUM(town_vehicles[Vehicles])</f>
        <v>1.0258541151449757E-2</v>
      </c>
      <c r="E178" s="53">
        <f>town_vehicles[[#This Row],[Share of State Vehicles]]/INDEX(regional_vehicles[Share of State Vehicles],MATCH(town_vehicles[[#This Row],[Regional Planning Commission]],regional_vehicles[Regional Planning Commission]))</f>
        <v>0.11361836896278704</v>
      </c>
    </row>
    <row r="179" spans="1:5" x14ac:dyDescent="0.3">
      <c r="A179" t="s">
        <v>328</v>
      </c>
      <c r="B179" t="s">
        <v>21</v>
      </c>
      <c r="C179">
        <v>4153</v>
      </c>
      <c r="D179" s="53">
        <f>town_vehicles[[#This Row],[Vehicles]]/SUM(town_vehicles[Vehicles])</f>
        <v>9.2778138941574124E-3</v>
      </c>
      <c r="E179" s="53">
        <f>town_vehicles[[#This Row],[Share of State Vehicles]]/INDEX(regional_vehicles[Share of State Vehicles],MATCH(town_vehicles[[#This Row],[Regional Planning Commission]],regional_vehicles[Regional Planning Commission]))</f>
        <v>0.10275633412509899</v>
      </c>
    </row>
    <row r="180" spans="1:5" x14ac:dyDescent="0.3">
      <c r="A180" t="s">
        <v>329</v>
      </c>
      <c r="B180" t="s">
        <v>25</v>
      </c>
      <c r="C180">
        <v>477</v>
      </c>
      <c r="D180" s="53">
        <f>town_vehicles[[#This Row],[Vehicles]]/SUM(town_vehicles[Vehicles])</f>
        <v>1.0656193661240274E-3</v>
      </c>
      <c r="E180" s="53">
        <f>town_vehicles[[#This Row],[Share of State Vehicles]]/INDEX(regional_vehicles[Share of State Vehicles],MATCH(town_vehicles[[#This Row],[Regional Planning Commission]],regional_vehicles[Regional Planning Commission]))</f>
        <v>4.2077592138459099E-3</v>
      </c>
    </row>
    <row r="181" spans="1:5" x14ac:dyDescent="0.3">
      <c r="A181" t="s">
        <v>330</v>
      </c>
      <c r="B181" t="s">
        <v>18</v>
      </c>
      <c r="C181">
        <v>4539</v>
      </c>
      <c r="D181" s="53">
        <f>town_vehicles[[#This Row],[Vehicles]]/SUM(town_vehicles[Vehicles])</f>
        <v>1.0140138999658198E-2</v>
      </c>
      <c r="E181" s="53">
        <f>town_vehicles[[#This Row],[Share of State Vehicles]]/INDEX(regional_vehicles[Share of State Vehicles],MATCH(town_vehicles[[#This Row],[Regional Planning Commission]],regional_vehicles[Regional Planning Commission]))</f>
        <v>0.10059394530384297</v>
      </c>
    </row>
    <row r="182" spans="1:5" x14ac:dyDescent="0.3">
      <c r="A182" t="s">
        <v>203</v>
      </c>
      <c r="B182" t="s">
        <v>16</v>
      </c>
      <c r="C182">
        <v>906</v>
      </c>
      <c r="D182" s="53">
        <f>town_vehicles[[#This Row],[Vehicles]]/SUM(town_vehicles[Vehicles])</f>
        <v>2.0240065947764547E-3</v>
      </c>
      <c r="E182" s="53">
        <f>town_vehicles[[#This Row],[Share of State Vehicles]]/INDEX(regional_vehicles[Share of State Vehicles],MATCH(town_vehicles[[#This Row],[Regional Planning Commission]],regional_vehicles[Regional Planning Commission]))</f>
        <v>3.5588027339146837E-2</v>
      </c>
    </row>
    <row r="183" spans="1:5" x14ac:dyDescent="0.3">
      <c r="A183" t="s">
        <v>204</v>
      </c>
      <c r="B183" t="s">
        <v>19</v>
      </c>
      <c r="C183">
        <v>410</v>
      </c>
      <c r="D183" s="53">
        <f>town_vehicles[[#This Row],[Vehicles]]/SUM(town_vehicles[Vehicles])</f>
        <v>9.1594117423658542E-4</v>
      </c>
      <c r="E183" s="53">
        <f>town_vehicles[[#This Row],[Share of State Vehicles]]/INDEX(regional_vehicles[Share of State Vehicles],MATCH(town_vehicles[[#This Row],[Regional Planning Commission]],regional_vehicles[Regional Planning Commission]))</f>
        <v>1.7623796423658872E-2</v>
      </c>
    </row>
    <row r="184" spans="1:5" x14ac:dyDescent="0.3">
      <c r="A184" t="s">
        <v>205</v>
      </c>
      <c r="B184" t="s">
        <v>29</v>
      </c>
      <c r="C184">
        <v>99</v>
      </c>
      <c r="D184" s="53">
        <f>town_vehicles[[#This Row],[Vehicles]]/SUM(town_vehicles[Vehicles])</f>
        <v>2.211662835351755E-4</v>
      </c>
      <c r="E184" s="53">
        <f>town_vehicles[[#This Row],[Share of State Vehicles]]/INDEX(regional_vehicles[Share of State Vehicles],MATCH(town_vehicles[[#This Row],[Regional Planning Commission]],regional_vehicles[Regional Planning Commission]))</f>
        <v>2.9752960269279313E-3</v>
      </c>
    </row>
    <row r="185" spans="1:5" x14ac:dyDescent="0.3">
      <c r="A185" t="s">
        <v>206</v>
      </c>
      <c r="B185" t="s">
        <v>19</v>
      </c>
      <c r="C185">
        <v>2659</v>
      </c>
      <c r="D185" s="53">
        <f>town_vehicles[[#This Row],[Vehicles]]/SUM(town_vehicles[Vehicles])</f>
        <v>5.9402136153538553E-3</v>
      </c>
      <c r="E185" s="53">
        <f>town_vehicles[[#This Row],[Share of State Vehicles]]/INDEX(regional_vehicles[Share of State Vehicles],MATCH(town_vehicles[[#This Row],[Regional Planning Commission]],regional_vehicles[Regional Planning Commission]))</f>
        <v>0.11429676753782668</v>
      </c>
    </row>
    <row r="186" spans="1:5" x14ac:dyDescent="0.3">
      <c r="A186" t="s">
        <v>207</v>
      </c>
      <c r="B186" t="s">
        <v>35</v>
      </c>
      <c r="C186">
        <v>1138</v>
      </c>
      <c r="D186" s="53">
        <f>town_vehicles[[#This Row],[Vehicles]]/SUM(town_vehicles[Vehicles])</f>
        <v>2.5422952592225223E-3</v>
      </c>
      <c r="E186" s="53">
        <f>town_vehicles[[#This Row],[Share of State Vehicles]]/INDEX(regional_vehicles[Share of State Vehicles],MATCH(town_vehicles[[#This Row],[Regional Planning Commission]],regional_vehicles[Regional Planning Commission]))</f>
        <v>2.5900721487584499E-2</v>
      </c>
    </row>
    <row r="187" spans="1:5" x14ac:dyDescent="0.3">
      <c r="A187" t="s">
        <v>208</v>
      </c>
      <c r="B187" t="s">
        <v>18</v>
      </c>
      <c r="C187">
        <v>470</v>
      </c>
      <c r="D187" s="53">
        <f>town_vehicles[[#This Row],[Vehicles]]/SUM(town_vehicles[Vehicles])</f>
        <v>1.0499813460760857E-3</v>
      </c>
      <c r="E187" s="53">
        <f>town_vehicles[[#This Row],[Share of State Vehicles]]/INDEX(regional_vehicles[Share of State Vehicles],MATCH(town_vehicles[[#This Row],[Regional Planning Commission]],regional_vehicles[Regional Planning Commission]))</f>
        <v>1.0416204955454108E-2</v>
      </c>
    </row>
    <row r="188" spans="1:5" x14ac:dyDescent="0.3">
      <c r="A188" t="s">
        <v>209</v>
      </c>
      <c r="B188" t="s">
        <v>25</v>
      </c>
      <c r="C188">
        <v>5609</v>
      </c>
      <c r="D188" s="53">
        <f>town_vehicles[[#This Row],[Vehicles]]/SUM(town_vehicles[Vehicles])</f>
        <v>1.2530522064129286E-2</v>
      </c>
      <c r="E188" s="53">
        <f>town_vehicles[[#This Row],[Share of State Vehicles]]/INDEX(regional_vehicles[Share of State Vehicles],MATCH(town_vehicles[[#This Row],[Regional Planning Commission]],regional_vehicles[Regional Planning Commission]))</f>
        <v>4.9478661279793931E-2</v>
      </c>
    </row>
    <row r="189" spans="1:5" x14ac:dyDescent="0.3">
      <c r="A189" t="s">
        <v>210</v>
      </c>
      <c r="B189" t="s">
        <v>21</v>
      </c>
      <c r="C189">
        <v>1564</v>
      </c>
      <c r="D189" s="53">
        <f>town_vehicles[[#This Row],[Vehicles]]/SUM(town_vehicles[Vehicles])</f>
        <v>3.4939804792829742E-3</v>
      </c>
      <c r="E189" s="53">
        <f>town_vehicles[[#This Row],[Share of State Vehicles]]/INDEX(regional_vehicles[Share of State Vehicles],MATCH(town_vehicles[[#This Row],[Regional Planning Commission]],regional_vehicles[Regional Planning Commission]))</f>
        <v>3.8697545526524151E-2</v>
      </c>
    </row>
    <row r="190" spans="1:5" x14ac:dyDescent="0.3">
      <c r="A190" t="s">
        <v>211</v>
      </c>
      <c r="B190" t="s">
        <v>16</v>
      </c>
      <c r="C190">
        <v>983</v>
      </c>
      <c r="D190" s="53">
        <f>town_vehicles[[#This Row],[Vehicles]]/SUM(town_vehicles[Vehicles])</f>
        <v>2.1960248153038132E-3</v>
      </c>
      <c r="E190" s="53">
        <f>town_vehicles[[#This Row],[Share of State Vehicles]]/INDEX(regional_vehicles[Share of State Vehicles],MATCH(town_vehicles[[#This Row],[Regional Planning Commission]],regional_vehicles[Regional Planning Commission]))</f>
        <v>3.8612616859140546E-2</v>
      </c>
    </row>
    <row r="191" spans="1:5" x14ac:dyDescent="0.3">
      <c r="A191" t="s">
        <v>212</v>
      </c>
      <c r="B191" t="s">
        <v>32</v>
      </c>
      <c r="C191">
        <v>934</v>
      </c>
      <c r="D191" s="53">
        <f>town_vehicles[[#This Row],[Vehicles]]/SUM(town_vehicles[Vehicles])</f>
        <v>2.0865586749682211E-3</v>
      </c>
      <c r="E191" s="53">
        <f>town_vehicles[[#This Row],[Share of State Vehicles]]/INDEX(regional_vehicles[Share of State Vehicles],MATCH(town_vehicles[[#This Row],[Regional Planning Commission]],regional_vehicles[Regional Planning Commission]))</f>
        <v>2.2753849152212045E-2</v>
      </c>
    </row>
    <row r="192" spans="1:5" x14ac:dyDescent="0.3">
      <c r="A192" t="s">
        <v>213</v>
      </c>
      <c r="B192" t="s">
        <v>29</v>
      </c>
      <c r="C192">
        <v>0</v>
      </c>
      <c r="D192" s="53">
        <f>town_vehicles[[#This Row],[Vehicles]]/SUM(town_vehicles[Vehicles])</f>
        <v>0</v>
      </c>
      <c r="E192" s="53">
        <f>town_vehicles[[#This Row],[Share of State Vehicles]]/INDEX(regional_vehicles[Share of State Vehicles],MATCH(town_vehicles[[#This Row],[Regional Planning Commission]],regional_vehicles[Regional Planning Commission]))</f>
        <v>0</v>
      </c>
    </row>
    <row r="193" spans="1:5" x14ac:dyDescent="0.3">
      <c r="A193" t="s">
        <v>214</v>
      </c>
      <c r="B193" t="s">
        <v>25</v>
      </c>
      <c r="C193">
        <v>14022</v>
      </c>
      <c r="D193" s="53">
        <f>town_vehicles[[#This Row],[Vehicles]]/SUM(town_vehicles[Vehicles])</f>
        <v>3.1325188158891216E-2</v>
      </c>
      <c r="E193" s="53">
        <f>town_vehicles[[#This Row],[Share of State Vehicles]]/INDEX(regional_vehicles[Share of State Vehicles],MATCH(town_vehicles[[#This Row],[Regional Planning Commission]],regional_vehicles[Regional Planning Commission]))</f>
        <v>0.12369224255041369</v>
      </c>
    </row>
    <row r="194" spans="1:5" x14ac:dyDescent="0.3">
      <c r="A194" t="s">
        <v>215</v>
      </c>
      <c r="B194" t="s">
        <v>21</v>
      </c>
      <c r="C194">
        <v>1098</v>
      </c>
      <c r="D194" s="53">
        <f>town_vehicles[[#This Row],[Vehicles]]/SUM(town_vehicles[Vehicles])</f>
        <v>2.4529351446628553E-3</v>
      </c>
      <c r="E194" s="53">
        <f>town_vehicles[[#This Row],[Share of State Vehicles]]/INDEX(regional_vehicles[Share of State Vehicles],MATCH(town_vehicles[[#This Row],[Regional Planning Commission]],regional_vehicles[Regional Planning Commission]))</f>
        <v>2.7167458432304038E-2</v>
      </c>
    </row>
    <row r="195" spans="1:5" x14ac:dyDescent="0.3">
      <c r="A195" t="s">
        <v>216</v>
      </c>
      <c r="B195" t="s">
        <v>24</v>
      </c>
      <c r="C195">
        <v>6197</v>
      </c>
      <c r="D195" s="53">
        <f>town_vehicles[[#This Row],[Vehicles]]/SUM(town_vehicles[Vehicles])</f>
        <v>1.384411574815639E-2</v>
      </c>
      <c r="E195" s="53">
        <f>town_vehicles[[#This Row],[Share of State Vehicles]]/INDEX(regional_vehicles[Share of State Vehicles],MATCH(town_vehicles[[#This Row],[Regional Planning Commission]],regional_vehicles[Regional Planning Commission]))</f>
        <v>0.35302495157798797</v>
      </c>
    </row>
    <row r="196" spans="1:5" x14ac:dyDescent="0.3">
      <c r="A196" t="s">
        <v>221</v>
      </c>
      <c r="B196" t="s">
        <v>19</v>
      </c>
      <c r="C196">
        <v>755</v>
      </c>
      <c r="D196" s="53">
        <f>town_vehicles[[#This Row],[Vehicles]]/SUM(town_vehicles[Vehicles])</f>
        <v>1.6866721623137121E-3</v>
      </c>
      <c r="E196" s="53">
        <f>town_vehicles[[#This Row],[Share of State Vehicles]]/INDEX(regional_vehicles[Share of State Vehicles],MATCH(town_vehicles[[#This Row],[Regional Planning Commission]],regional_vehicles[Regional Planning Commission]))</f>
        <v>3.2453576341127922E-2</v>
      </c>
    </row>
    <row r="197" spans="1:5" x14ac:dyDescent="0.3">
      <c r="A197" t="s">
        <v>222</v>
      </c>
      <c r="B197" t="s">
        <v>18</v>
      </c>
      <c r="C197">
        <v>174</v>
      </c>
      <c r="D197" s="53">
        <f>town_vehicles[[#This Row],[Vehicles]]/SUM(town_vehicles[Vehicles])</f>
        <v>3.8871649833455087E-4</v>
      </c>
      <c r="E197" s="53">
        <f>town_vehicles[[#This Row],[Share of State Vehicles]]/INDEX(regional_vehicles[Share of State Vehicles],MATCH(town_vehicles[[#This Row],[Regional Planning Commission]],regional_vehicles[Regional Planning Commission]))</f>
        <v>3.8562120473383289E-3</v>
      </c>
    </row>
    <row r="198" spans="1:5" x14ac:dyDescent="0.3">
      <c r="A198" t="s">
        <v>223</v>
      </c>
      <c r="B198" t="s">
        <v>16</v>
      </c>
      <c r="C198">
        <v>1477</v>
      </c>
      <c r="D198" s="53">
        <f>town_vehicles[[#This Row],[Vehicles]]/SUM(town_vehicles[Vehicles])</f>
        <v>3.299622230115699E-3</v>
      </c>
      <c r="E198" s="53">
        <f>town_vehicles[[#This Row],[Share of State Vehicles]]/INDEX(regional_vehicles[Share of State Vehicles],MATCH(town_vehicles[[#This Row],[Regional Planning Commission]],regional_vehicles[Regional Planning Commission]))</f>
        <v>5.8017126247152169E-2</v>
      </c>
    </row>
    <row r="199" spans="1:5" x14ac:dyDescent="0.3">
      <c r="A199" t="s">
        <v>224</v>
      </c>
      <c r="B199" t="s">
        <v>35</v>
      </c>
      <c r="C199">
        <v>579</v>
      </c>
      <c r="D199" s="53">
        <f>town_vehicles[[#This Row],[Vehicles]]/SUM(town_vehicles[Vehicles])</f>
        <v>1.2934876582511778E-3</v>
      </c>
      <c r="E199" s="53">
        <f>town_vehicles[[#This Row],[Share of State Vehicles]]/INDEX(regional_vehicles[Share of State Vehicles],MATCH(town_vehicles[[#This Row],[Regional Planning Commission]],regional_vehicles[Regional Planning Commission]))</f>
        <v>1.3177959350888772E-2</v>
      </c>
    </row>
    <row r="200" spans="1:5" x14ac:dyDescent="0.3">
      <c r="A200" t="s">
        <v>225</v>
      </c>
      <c r="B200" t="s">
        <v>27</v>
      </c>
      <c r="C200">
        <v>3747</v>
      </c>
      <c r="D200" s="53">
        <f>town_vehicles[[#This Row],[Vehicles]]/SUM(town_vehicles[Vehicles])</f>
        <v>8.3708087313767929E-3</v>
      </c>
      <c r="E200" s="53">
        <f>town_vehicles[[#This Row],[Share of State Vehicles]]/INDEX(regional_vehicles[Share of State Vehicles],MATCH(town_vehicles[[#This Row],[Regional Planning Commission]],regional_vehicles[Regional Planning Commission]))</f>
        <v>0.19912844768028906</v>
      </c>
    </row>
    <row r="201" spans="1:5" x14ac:dyDescent="0.3">
      <c r="A201" t="s">
        <v>226</v>
      </c>
      <c r="B201" t="s">
        <v>35</v>
      </c>
      <c r="C201">
        <v>1109</v>
      </c>
      <c r="D201" s="53">
        <f>town_vehicles[[#This Row],[Vehicles]]/SUM(town_vehicles[Vehicles])</f>
        <v>2.477509176166764E-3</v>
      </c>
      <c r="E201" s="53">
        <f>town_vehicles[[#This Row],[Share of State Vehicles]]/INDEX(regional_vehicles[Share of State Vehicles],MATCH(town_vehicles[[#This Row],[Regional Planning Commission]],regional_vehicles[Regional Planning Commission]))</f>
        <v>2.5240685527004578E-2</v>
      </c>
    </row>
    <row r="202" spans="1:5" x14ac:dyDescent="0.3">
      <c r="A202" t="s">
        <v>227</v>
      </c>
      <c r="B202" t="s">
        <v>29</v>
      </c>
      <c r="C202">
        <v>287</v>
      </c>
      <c r="D202" s="53">
        <f>town_vehicles[[#This Row],[Vehicles]]/SUM(town_vehicles[Vehicles])</f>
        <v>6.411588219656098E-4</v>
      </c>
      <c r="E202" s="53">
        <f>town_vehicles[[#This Row],[Share of State Vehicles]]/INDEX(regional_vehicles[Share of State Vehicles],MATCH(town_vehicles[[#This Row],[Regional Planning Commission]],regional_vehicles[Regional Planning Commission]))</f>
        <v>8.6253531285688505E-3</v>
      </c>
    </row>
    <row r="203" spans="1:5" x14ac:dyDescent="0.3">
      <c r="A203" t="s">
        <v>228</v>
      </c>
      <c r="B203" t="s">
        <v>32</v>
      </c>
      <c r="C203">
        <v>426</v>
      </c>
      <c r="D203" s="53">
        <f>town_vehicles[[#This Row],[Vehicles]]/SUM(town_vehicles[Vehicles])</f>
        <v>9.5168522006045214E-4</v>
      </c>
      <c r="E203" s="53">
        <f>town_vehicles[[#This Row],[Share of State Vehicles]]/INDEX(regional_vehicles[Share of State Vehicles],MATCH(town_vehicles[[#This Row],[Regional Planning Commission]],regional_vehicles[Regional Planning Commission]))</f>
        <v>1.0378093938803352E-2</v>
      </c>
    </row>
    <row r="204" spans="1:5" x14ac:dyDescent="0.3">
      <c r="A204" t="s">
        <v>229</v>
      </c>
      <c r="B204" t="s">
        <v>19</v>
      </c>
      <c r="C204">
        <v>697</v>
      </c>
      <c r="D204" s="53">
        <f>town_vehicles[[#This Row],[Vehicles]]/SUM(town_vehicles[Vehicles])</f>
        <v>1.5570999962021951E-3</v>
      </c>
      <c r="E204" s="53">
        <f>town_vehicles[[#This Row],[Share of State Vehicles]]/INDEX(regional_vehicles[Share of State Vehicles],MATCH(town_vehicles[[#This Row],[Regional Planning Commission]],regional_vehicles[Regional Planning Commission]))</f>
        <v>2.9960453920220079E-2</v>
      </c>
    </row>
    <row r="205" spans="1:5" x14ac:dyDescent="0.3">
      <c r="A205" t="s">
        <v>230</v>
      </c>
      <c r="B205" t="s">
        <v>18</v>
      </c>
      <c r="C205">
        <v>735</v>
      </c>
      <c r="D205" s="53">
        <f>town_vehicles[[#This Row],[Vehicles]]/SUM(town_vehicles[Vehicles])</f>
        <v>1.6419921050338786E-3</v>
      </c>
      <c r="E205" s="53">
        <f>town_vehicles[[#This Row],[Share of State Vehicles]]/INDEX(regional_vehicles[Share of State Vehicles],MATCH(town_vehicles[[#This Row],[Regional Planning Commission]],regional_vehicles[Regional Planning Commission]))</f>
        <v>1.6289171579273974E-2</v>
      </c>
    </row>
    <row r="206" spans="1:5" x14ac:dyDescent="0.3">
      <c r="A206" t="s">
        <v>231</v>
      </c>
      <c r="B206" t="s">
        <v>21</v>
      </c>
      <c r="C206">
        <v>4592</v>
      </c>
      <c r="D206" s="53">
        <f>town_vehicles[[#This Row],[Vehicles]]/SUM(town_vehicles[Vehicles])</f>
        <v>1.0258541151449757E-2</v>
      </c>
      <c r="E206" s="53">
        <f>town_vehicles[[#This Row],[Share of State Vehicles]]/INDEX(regional_vehicles[Share of State Vehicles],MATCH(town_vehicles[[#This Row],[Regional Planning Commission]],regional_vehicles[Regional Planning Commission]))</f>
        <v>0.11361836896278704</v>
      </c>
    </row>
    <row r="207" spans="1:5" x14ac:dyDescent="0.3">
      <c r="A207" t="s">
        <v>232</v>
      </c>
      <c r="B207" t="s">
        <v>35</v>
      </c>
      <c r="C207">
        <v>2426</v>
      </c>
      <c r="D207" s="53">
        <f>town_vehicles[[#This Row],[Vehicles]]/SUM(town_vehicles[Vehicles])</f>
        <v>5.4196909480437958E-3</v>
      </c>
      <c r="E207" s="53">
        <f>town_vehicles[[#This Row],[Share of State Vehicles]]/INDEX(regional_vehicles[Share of State Vehicles],MATCH(town_vehicles[[#This Row],[Regional Planning Commission]],regional_vehicles[Regional Planning Commission]))</f>
        <v>5.5215422081616866E-2</v>
      </c>
    </row>
    <row r="208" spans="1:5" x14ac:dyDescent="0.3">
      <c r="A208" t="s">
        <v>233</v>
      </c>
      <c r="B208" t="s">
        <v>32</v>
      </c>
      <c r="C208">
        <v>598</v>
      </c>
      <c r="D208" s="53">
        <f>town_vehicles[[#This Row],[Vehicles]]/SUM(town_vehicles[Vehicles])</f>
        <v>1.3359337126670197E-3</v>
      </c>
      <c r="E208" s="53">
        <f>town_vehicles[[#This Row],[Share of State Vehicles]]/INDEX(regional_vehicles[Share of State Vehicles],MATCH(town_vehicles[[#This Row],[Regional Planning Commission]],regional_vehicles[Regional Planning Commission]))</f>
        <v>1.4568310270902361E-2</v>
      </c>
    </row>
    <row r="209" spans="1:5" x14ac:dyDescent="0.3">
      <c r="A209" t="s">
        <v>234</v>
      </c>
      <c r="B209" t="s">
        <v>35</v>
      </c>
      <c r="C209">
        <v>786</v>
      </c>
      <c r="D209" s="53">
        <f>town_vehicles[[#This Row],[Vehicles]]/SUM(town_vehicles[Vehicles])</f>
        <v>1.7559262510974539E-3</v>
      </c>
      <c r="E209" s="53">
        <f>town_vehicles[[#This Row],[Share of State Vehicles]]/INDEX(regional_vehicles[Share of State Vehicles],MATCH(town_vehicles[[#This Row],[Regional Planning Commission]],regional_vehicles[Regional Planning Commission]))</f>
        <v>1.7889250517786833E-2</v>
      </c>
    </row>
    <row r="210" spans="1:5" x14ac:dyDescent="0.3">
      <c r="A210" t="s">
        <v>235</v>
      </c>
      <c r="B210" t="s">
        <v>29</v>
      </c>
      <c r="C210">
        <v>1101</v>
      </c>
      <c r="D210" s="53">
        <f>town_vehicles[[#This Row],[Vehicles]]/SUM(town_vehicles[Vehicles])</f>
        <v>2.4596371532548305E-3</v>
      </c>
      <c r="E210" s="53">
        <f>town_vehicles[[#This Row],[Share of State Vehicles]]/INDEX(regional_vehicles[Share of State Vehicles],MATCH(town_vehicles[[#This Row],[Regional Planning Commission]],regional_vehicles[Regional Planning Commission]))</f>
        <v>3.3088898238865176E-2</v>
      </c>
    </row>
    <row r="211" spans="1:5" x14ac:dyDescent="0.3">
      <c r="A211" t="s">
        <v>236</v>
      </c>
      <c r="B211" t="s">
        <v>18</v>
      </c>
      <c r="C211">
        <v>1299</v>
      </c>
      <c r="D211" s="53">
        <f>town_vehicles[[#This Row],[Vehicles]]/SUM(town_vehicles[Vehicles])</f>
        <v>2.9019697203251813E-3</v>
      </c>
      <c r="E211" s="53">
        <f>town_vehicles[[#This Row],[Share of State Vehicles]]/INDEX(regional_vehicles[Share of State Vehicles],MATCH(town_vehicles[[#This Row],[Regional Planning Commission]],regional_vehicles[Regional Planning Commission]))</f>
        <v>2.8788617525818905E-2</v>
      </c>
    </row>
    <row r="212" spans="1:5" x14ac:dyDescent="0.3">
      <c r="A212" t="s">
        <v>237</v>
      </c>
      <c r="B212" t="s">
        <v>35</v>
      </c>
      <c r="C212">
        <v>1070</v>
      </c>
      <c r="D212" s="53">
        <f>town_vehicles[[#This Row],[Vehicles]]/SUM(town_vehicles[Vehicles])</f>
        <v>2.3903830644710885E-3</v>
      </c>
      <c r="E212" s="53">
        <f>town_vehicles[[#This Row],[Share of State Vehicles]]/INDEX(regional_vehicles[Share of State Vehicles],MATCH(town_vehicles[[#This Row],[Regional Planning Commission]],regional_vehicles[Regional Planning Commission]))</f>
        <v>2.4353050959328128E-2</v>
      </c>
    </row>
    <row r="213" spans="1:5" x14ac:dyDescent="0.3">
      <c r="A213" t="s">
        <v>238</v>
      </c>
      <c r="B213" t="s">
        <v>25</v>
      </c>
      <c r="C213">
        <v>2678</v>
      </c>
      <c r="D213" s="53">
        <f>town_vehicles[[#This Row],[Vehicles]]/SUM(town_vehicles[Vehicles])</f>
        <v>5.9826596697696967E-3</v>
      </c>
      <c r="E213" s="53">
        <f>town_vehicles[[#This Row],[Share of State Vehicles]]/INDEX(regional_vehicles[Share of State Vehicles],MATCH(town_vehicles[[#This Row],[Regional Planning Commission]],regional_vehicles[Regional Planning Commission]))</f>
        <v>2.3623436424904286E-2</v>
      </c>
    </row>
    <row r="214" spans="1:5" x14ac:dyDescent="0.3">
      <c r="A214" t="s">
        <v>239</v>
      </c>
      <c r="B214" t="s">
        <v>16</v>
      </c>
      <c r="C214">
        <v>1876</v>
      </c>
      <c r="D214" s="53">
        <f>town_vehicles[[#This Row],[Vehicles]]/SUM(town_vehicles[Vehicles])</f>
        <v>4.1909893728483763E-3</v>
      </c>
      <c r="E214" s="53">
        <f>town_vehicles[[#This Row],[Share of State Vehicles]]/INDEX(regional_vehicles[Share of State Vehicles],MATCH(town_vehicles[[#This Row],[Regional Planning Commission]],regional_vehicles[Regional Planning Commission]))</f>
        <v>7.3689999214392343E-2</v>
      </c>
    </row>
    <row r="215" spans="1:5" x14ac:dyDescent="0.3">
      <c r="A215" t="s">
        <v>240</v>
      </c>
      <c r="B215" t="s">
        <v>29</v>
      </c>
      <c r="C215">
        <v>1580</v>
      </c>
      <c r="D215" s="53">
        <f>town_vehicles[[#This Row],[Vehicles]]/SUM(town_vehicles[Vehicles])</f>
        <v>3.5297245251068414E-3</v>
      </c>
      <c r="E215" s="53">
        <f>town_vehicles[[#This Row],[Share of State Vehicles]]/INDEX(regional_vehicles[Share of State Vehicles],MATCH(town_vehicles[[#This Row],[Regional Planning Commission]],regional_vehicles[Regional Planning Commission]))</f>
        <v>4.7484522449960924E-2</v>
      </c>
    </row>
    <row r="216" spans="1:5" x14ac:dyDescent="0.3">
      <c r="A216" t="s">
        <v>241</v>
      </c>
      <c r="B216" t="s">
        <v>35</v>
      </c>
      <c r="C216">
        <v>678</v>
      </c>
      <c r="D216" s="53">
        <f>town_vehicles[[#This Row],[Vehicles]]/SUM(town_vehicles[Vehicles])</f>
        <v>1.5146539417863535E-3</v>
      </c>
      <c r="E216" s="53">
        <f>town_vehicles[[#This Row],[Share of State Vehicles]]/INDEX(regional_vehicles[Share of State Vehicles],MATCH(town_vehicles[[#This Row],[Regional Planning Commission]],regional_vehicles[Regional Planning Commission]))</f>
        <v>1.5431185561144367E-2</v>
      </c>
    </row>
    <row r="217" spans="1:5" x14ac:dyDescent="0.3">
      <c r="A217" t="s">
        <v>242</v>
      </c>
      <c r="B217" t="s">
        <v>18</v>
      </c>
      <c r="C217">
        <v>56</v>
      </c>
      <c r="D217" s="53">
        <f>town_vehicles[[#This Row],[Vehicles]]/SUM(town_vehicles[Vehicles])</f>
        <v>1.2510416038353362E-4</v>
      </c>
      <c r="E217" s="53">
        <f>town_vehicles[[#This Row],[Share of State Vehicles]]/INDEX(regional_vehicles[Share of State Vehicles],MATCH(town_vehicles[[#This Row],[Regional Planning Commission]],regional_vehicles[Regional Planning Commission]))</f>
        <v>1.2410797393732553E-3</v>
      </c>
    </row>
    <row r="218" spans="1:5" x14ac:dyDescent="0.3">
      <c r="A218" t="s">
        <v>243</v>
      </c>
      <c r="B218" t="s">
        <v>22</v>
      </c>
      <c r="C218">
        <v>1437</v>
      </c>
      <c r="D218" s="53">
        <f>town_vehicles[[#This Row],[Vehicles]]/SUM(town_vehicles[Vehicles])</f>
        <v>3.2102621155560319E-3</v>
      </c>
      <c r="E218" s="53">
        <f>town_vehicles[[#This Row],[Share of State Vehicles]]/INDEX(regional_vehicles[Share of State Vehicles],MATCH(town_vehicles[[#This Row],[Regional Planning Commission]],regional_vehicles[Regional Planning Commission]))</f>
        <v>3.1669421487603308E-2</v>
      </c>
    </row>
    <row r="219" spans="1:5" x14ac:dyDescent="0.3">
      <c r="A219" t="s">
        <v>244</v>
      </c>
      <c r="B219" t="s">
        <v>18</v>
      </c>
      <c r="C219">
        <v>877</v>
      </c>
      <c r="D219" s="53">
        <f>town_vehicles[[#This Row],[Vehicles]]/SUM(town_vehicles[Vehicles])</f>
        <v>1.959220511720696E-3</v>
      </c>
      <c r="E219" s="53">
        <f>town_vehicles[[#This Row],[Share of State Vehicles]]/INDEX(regional_vehicles[Share of State Vehicles],MATCH(town_vehicles[[#This Row],[Regional Planning Commission]],regional_vehicles[Regional Planning Commission]))</f>
        <v>1.9436195204113303E-2</v>
      </c>
    </row>
    <row r="220" spans="1:5" x14ac:dyDescent="0.3">
      <c r="A220" t="s">
        <v>245</v>
      </c>
      <c r="B220" t="s">
        <v>32</v>
      </c>
      <c r="C220">
        <v>1525</v>
      </c>
      <c r="D220" s="53">
        <f>town_vehicles[[#This Row],[Vehicles]]/SUM(town_vehicles[Vehicles])</f>
        <v>3.4068543675872991E-3</v>
      </c>
      <c r="E220" s="53">
        <f>town_vehicles[[#This Row],[Share of State Vehicles]]/INDEX(regional_vehicles[Share of State Vehicles],MATCH(town_vehicles[[#This Row],[Regional Planning Commission]],regional_vehicles[Regional Planning Commission]))</f>
        <v>3.7151627363087115E-2</v>
      </c>
    </row>
    <row r="221" spans="1:5" x14ac:dyDescent="0.3">
      <c r="A221" t="s">
        <v>246</v>
      </c>
      <c r="B221" t="s">
        <v>16</v>
      </c>
      <c r="C221">
        <v>377</v>
      </c>
      <c r="D221" s="53">
        <f>town_vehicles[[#This Row],[Vehicles]]/SUM(town_vehicles[Vehicles])</f>
        <v>8.4221907972486024E-4</v>
      </c>
      <c r="E221" s="53">
        <f>town_vehicles[[#This Row],[Share of State Vehicles]]/INDEX(regional_vehicles[Share of State Vehicles],MATCH(town_vehicles[[#This Row],[Regional Planning Commission]],regional_vehicles[Regional Planning Commission]))</f>
        <v>1.4808704532956242E-2</v>
      </c>
    </row>
    <row r="222" spans="1:5" x14ac:dyDescent="0.3">
      <c r="A222" t="s">
        <v>247</v>
      </c>
      <c r="B222" t="s">
        <v>29</v>
      </c>
      <c r="C222">
        <v>652</v>
      </c>
      <c r="D222" s="53">
        <f>town_vehicles[[#This Row],[Vehicles]]/SUM(town_vehicles[Vehicles])</f>
        <v>1.4565698673225699E-3</v>
      </c>
      <c r="E222" s="53">
        <f>town_vehicles[[#This Row],[Share of State Vehicles]]/INDEX(regional_vehicles[Share of State Vehicles],MATCH(town_vehicles[[#This Row],[Regional Planning Commission]],regional_vehicles[Regional Planning Commission]))</f>
        <v>1.9594878884414253E-2</v>
      </c>
    </row>
    <row r="223" spans="1:5" x14ac:dyDescent="0.3">
      <c r="A223" t="s">
        <v>331</v>
      </c>
      <c r="B223" t="s">
        <v>18</v>
      </c>
      <c r="C223">
        <v>0</v>
      </c>
      <c r="D223" s="53">
        <f>town_vehicles[[#This Row],[Vehicles]]/SUM(town_vehicles[Vehicles])</f>
        <v>0</v>
      </c>
      <c r="E223" s="53">
        <f>town_vehicles[[#This Row],[Share of State Vehicles]]/INDEX(regional_vehicles[Share of State Vehicles],MATCH(town_vehicles[[#This Row],[Regional Planning Commission]],regional_vehicles[Regional Planning Commission]))</f>
        <v>0</v>
      </c>
    </row>
    <row r="224" spans="1:5" x14ac:dyDescent="0.3">
      <c r="A224" t="s">
        <v>249</v>
      </c>
      <c r="B224" t="s">
        <v>22</v>
      </c>
      <c r="C224">
        <v>1254</v>
      </c>
      <c r="D224" s="53">
        <f>town_vehicles[[#This Row],[Vehicles]]/SUM(town_vehicles[Vehicles])</f>
        <v>2.8014395914455563E-3</v>
      </c>
      <c r="E224" s="53">
        <f>town_vehicles[[#This Row],[Share of State Vehicles]]/INDEX(regional_vehicles[Share of State Vehicles],MATCH(town_vehicles[[#This Row],[Regional Planning Commission]],regional_vehicles[Regional Planning Commission]))</f>
        <v>2.7636363636363639E-2</v>
      </c>
    </row>
    <row r="225" spans="1:5" x14ac:dyDescent="0.3">
      <c r="A225" t="s">
        <v>332</v>
      </c>
      <c r="B225" t="s">
        <v>18</v>
      </c>
      <c r="C225">
        <v>0</v>
      </c>
      <c r="D225" s="53">
        <f>town_vehicles[[#This Row],[Vehicles]]/SUM(town_vehicles[Vehicles])</f>
        <v>0</v>
      </c>
      <c r="E225" s="53">
        <f>town_vehicles[[#This Row],[Share of State Vehicles]]/INDEX(regional_vehicles[Share of State Vehicles],MATCH(town_vehicles[[#This Row],[Regional Planning Commission]],regional_vehicles[Regional Planning Commission]))</f>
        <v>0</v>
      </c>
    </row>
    <row r="226" spans="1:5" x14ac:dyDescent="0.3">
      <c r="A226" t="s">
        <v>251</v>
      </c>
      <c r="B226" t="s">
        <v>22</v>
      </c>
      <c r="C226">
        <v>837</v>
      </c>
      <c r="D226" s="53">
        <f>town_vehicles[[#This Row],[Vehicles]]/SUM(town_vehicles[Vehicles])</f>
        <v>1.8698603971610292E-3</v>
      </c>
      <c r="E226" s="53">
        <f>town_vehicles[[#This Row],[Share of State Vehicles]]/INDEX(regional_vehicles[Share of State Vehicles],MATCH(town_vehicles[[#This Row],[Regional Planning Commission]],regional_vehicles[Regional Planning Commission]))</f>
        <v>1.844628099173554E-2</v>
      </c>
    </row>
    <row r="227" spans="1:5" x14ac:dyDescent="0.3">
      <c r="A227" t="s">
        <v>252</v>
      </c>
      <c r="B227" t="s">
        <v>22</v>
      </c>
      <c r="C227">
        <v>3535</v>
      </c>
      <c r="D227" s="53">
        <f>town_vehicles[[#This Row],[Vehicles]]/SUM(town_vehicles[Vehicles])</f>
        <v>7.8972001242105586E-3</v>
      </c>
      <c r="E227" s="53">
        <f>town_vehicles[[#This Row],[Share of State Vehicles]]/INDEX(regional_vehicles[Share of State Vehicles],MATCH(town_vehicles[[#This Row],[Regional Planning Commission]],regional_vehicles[Regional Planning Commission]))</f>
        <v>7.7906336088154268E-2</v>
      </c>
    </row>
    <row r="228" spans="1:5" x14ac:dyDescent="0.3">
      <c r="A228" t="s">
        <v>253</v>
      </c>
      <c r="B228" t="s">
        <v>18</v>
      </c>
      <c r="C228">
        <v>1011</v>
      </c>
      <c r="D228" s="53">
        <f>town_vehicles[[#This Row],[Vehicles]]/SUM(town_vehicles[Vehicles])</f>
        <v>2.25857689549558E-3</v>
      </c>
      <c r="E228" s="53">
        <f>town_vehicles[[#This Row],[Share of State Vehicles]]/INDEX(regional_vehicles[Share of State Vehicles],MATCH(town_vehicles[[#This Row],[Regional Planning Commission]],regional_vehicles[Regional Planning Commission]))</f>
        <v>2.2405921723327876E-2</v>
      </c>
    </row>
    <row r="229" spans="1:5" x14ac:dyDescent="0.3">
      <c r="A229" t="s">
        <v>254</v>
      </c>
      <c r="B229" t="s">
        <v>27</v>
      </c>
      <c r="C229">
        <v>348</v>
      </c>
      <c r="D229" s="53">
        <f>town_vehicles[[#This Row],[Vehicles]]/SUM(town_vehicles[Vehicles])</f>
        <v>7.7743299666910173E-4</v>
      </c>
      <c r="E229" s="53">
        <f>town_vehicles[[#This Row],[Share of State Vehicles]]/INDEX(regional_vehicles[Share of State Vehicles],MATCH(town_vehicles[[#This Row],[Regional Planning Commission]],regional_vehicles[Regional Planning Commission]))</f>
        <v>1.8493915076792263E-2</v>
      </c>
    </row>
    <row r="230" spans="1:5" x14ac:dyDescent="0.3">
      <c r="A230" t="s">
        <v>255</v>
      </c>
      <c r="B230" t="s">
        <v>24</v>
      </c>
      <c r="C230">
        <v>2173</v>
      </c>
      <c r="D230" s="53">
        <f>town_vehicles[[#This Row],[Vehicles]]/SUM(town_vehicles[Vehicles])</f>
        <v>4.8544882234539026E-3</v>
      </c>
      <c r="E230" s="53">
        <f>town_vehicles[[#This Row],[Share of State Vehicles]]/INDEX(regional_vehicles[Share of State Vehicles],MATCH(town_vehicles[[#This Row],[Regional Planning Commission]],regional_vehicles[Regional Planning Commission]))</f>
        <v>0.12378944969807452</v>
      </c>
    </row>
    <row r="231" spans="1:5" x14ac:dyDescent="0.3">
      <c r="A231" t="s">
        <v>256</v>
      </c>
      <c r="B231" t="s">
        <v>32</v>
      </c>
      <c r="C231">
        <v>718</v>
      </c>
      <c r="D231" s="53">
        <f>town_vehicles[[#This Row],[Vehicles]]/SUM(town_vehicles[Vehicles])</f>
        <v>1.6040140563460203E-3</v>
      </c>
      <c r="E231" s="53">
        <f>town_vehicles[[#This Row],[Share of State Vehicles]]/INDEX(regional_vehicles[Share of State Vehicles],MATCH(town_vehicles[[#This Row],[Regional Planning Commission]],regional_vehicles[Regional Planning Commission]))</f>
        <v>1.7491717014227248E-2</v>
      </c>
    </row>
    <row r="232" spans="1:5" x14ac:dyDescent="0.3">
      <c r="A232" t="s">
        <v>257</v>
      </c>
      <c r="B232" t="s">
        <v>35</v>
      </c>
      <c r="C232">
        <v>596</v>
      </c>
      <c r="D232" s="53">
        <f>town_vehicles[[#This Row],[Vehicles]]/SUM(town_vehicles[Vehicles])</f>
        <v>1.3314657069390364E-3</v>
      </c>
      <c r="E232" s="53">
        <f>town_vehicles[[#This Row],[Share of State Vehicles]]/INDEX(regional_vehicles[Share of State Vehicles],MATCH(town_vehicles[[#This Row],[Regional Planning Commission]],regional_vehicles[Regional Planning Commission]))</f>
        <v>1.3564876982952865E-2</v>
      </c>
    </row>
    <row r="233" spans="1:5" x14ac:dyDescent="0.3">
      <c r="A233" t="s">
        <v>258</v>
      </c>
      <c r="B233" t="s">
        <v>32</v>
      </c>
      <c r="C233">
        <v>236</v>
      </c>
      <c r="D233" s="53">
        <f>town_vehicles[[#This Row],[Vehicles]]/SUM(town_vehicles[Vehicles])</f>
        <v>5.272246759020345E-4</v>
      </c>
      <c r="E233" s="53">
        <f>town_vehicles[[#This Row],[Share of State Vehicles]]/INDEX(regional_vehicles[Share of State Vehicles],MATCH(town_vehicles[[#This Row],[Regional Planning Commission]],regional_vehicles[Regional Planning Commission]))</f>
        <v>5.7493665952056136E-3</v>
      </c>
    </row>
    <row r="234" spans="1:5" x14ac:dyDescent="0.3">
      <c r="A234" t="s">
        <v>259</v>
      </c>
      <c r="B234" t="s">
        <v>32</v>
      </c>
      <c r="C234">
        <v>1637</v>
      </c>
      <c r="D234" s="53">
        <f>town_vehicles[[#This Row],[Vehicles]]/SUM(town_vehicles[Vehicles])</f>
        <v>3.6570626883543665E-3</v>
      </c>
      <c r="E234" s="53">
        <f>town_vehicles[[#This Row],[Share of State Vehicles]]/INDEX(regional_vehicles[Share of State Vehicles],MATCH(town_vehicles[[#This Row],[Regional Planning Commission]],regional_vehicles[Regional Planning Commission]))</f>
        <v>3.9880140323523681E-2</v>
      </c>
    </row>
    <row r="235" spans="1:5" x14ac:dyDescent="0.3">
      <c r="A235" t="s">
        <v>260</v>
      </c>
      <c r="B235" t="s">
        <v>24</v>
      </c>
      <c r="C235">
        <v>948</v>
      </c>
      <c r="D235" s="53">
        <f>town_vehicles[[#This Row],[Vehicles]]/SUM(town_vehicles[Vehicles])</f>
        <v>2.1178347150641046E-3</v>
      </c>
      <c r="E235" s="53">
        <f>town_vehicles[[#This Row],[Share of State Vehicles]]/INDEX(regional_vehicles[Share of State Vehicles],MATCH(town_vehicles[[#This Row],[Regional Planning Commission]],regional_vehicles[Regional Planning Commission]))</f>
        <v>5.400478523413467E-2</v>
      </c>
    </row>
    <row r="236" spans="1:5" x14ac:dyDescent="0.3">
      <c r="A236" t="s">
        <v>261</v>
      </c>
      <c r="B236" t="s">
        <v>18</v>
      </c>
      <c r="C236">
        <v>496</v>
      </c>
      <c r="D236" s="53">
        <f>town_vehicles[[#This Row],[Vehicles]]/SUM(town_vehicles[Vehicles])</f>
        <v>1.1080654205398691E-3</v>
      </c>
      <c r="E236" s="53">
        <f>town_vehicles[[#This Row],[Share of State Vehicles]]/INDEX(regional_vehicles[Share of State Vehicles],MATCH(town_vehicles[[#This Row],[Regional Planning Commission]],regional_vehicles[Regional Planning Commission]))</f>
        <v>1.0992420548734547E-2</v>
      </c>
    </row>
    <row r="237" spans="1:5" x14ac:dyDescent="0.3">
      <c r="A237" t="s">
        <v>262</v>
      </c>
      <c r="B237" t="s">
        <v>25</v>
      </c>
      <c r="C237">
        <v>1629</v>
      </c>
      <c r="D237" s="53">
        <f>town_vehicles[[#This Row],[Vehicles]]/SUM(town_vehicles[Vehicles])</f>
        <v>3.639190665442433E-3</v>
      </c>
      <c r="E237" s="53">
        <f>town_vehicles[[#This Row],[Share of State Vehicles]]/INDEX(regional_vehicles[Share of State Vehicles],MATCH(town_vehicles[[#This Row],[Regional Planning Commission]],regional_vehicles[Regional Planning Commission]))</f>
        <v>1.436989467370018E-2</v>
      </c>
    </row>
    <row r="238" spans="1:5" x14ac:dyDescent="0.3">
      <c r="A238" t="s">
        <v>263</v>
      </c>
      <c r="B238" t="s">
        <v>29</v>
      </c>
      <c r="C238">
        <v>2314</v>
      </c>
      <c r="D238" s="53">
        <f>town_vehicles[[#This Row],[Vehicles]]/SUM(town_vehicles[Vehicles])</f>
        <v>5.1694826272767284E-3</v>
      </c>
      <c r="E238" s="53">
        <f>town_vehicles[[#This Row],[Share of State Vehicles]]/INDEX(regional_vehicles[Share of State Vehicles],MATCH(town_vehicles[[#This Row],[Regional Planning Commission]],regional_vehicles[Regional Planning Commission]))</f>
        <v>6.954378794253771E-2</v>
      </c>
    </row>
    <row r="239" spans="1:5" x14ac:dyDescent="0.3">
      <c r="A239" t="s">
        <v>264</v>
      </c>
      <c r="B239" t="s">
        <v>18</v>
      </c>
      <c r="C239">
        <v>311</v>
      </c>
      <c r="D239" s="53">
        <f>town_vehicles[[#This Row],[Vehicles]]/SUM(town_vehicles[Vehicles])</f>
        <v>6.9477489070140987E-4</v>
      </c>
      <c r="E239" s="53">
        <f>town_vehicles[[#This Row],[Share of State Vehicles]]/INDEX(regional_vehicles[Share of State Vehicles],MATCH(town_vehicles[[#This Row],[Regional Planning Commission]],regional_vehicles[Regional Planning Commission]))</f>
        <v>6.8924249811621856E-3</v>
      </c>
    </row>
    <row r="240" spans="1:5" x14ac:dyDescent="0.3">
      <c r="A240" t="s">
        <v>265</v>
      </c>
      <c r="B240" t="s">
        <v>29</v>
      </c>
      <c r="C240">
        <v>584</v>
      </c>
      <c r="D240" s="53">
        <f>town_vehicles[[#This Row],[Vehicles]]/SUM(town_vehicles[Vehicles])</f>
        <v>1.3046576725711362E-3</v>
      </c>
      <c r="E240" s="53">
        <f>town_vehicles[[#This Row],[Share of State Vehicles]]/INDEX(regional_vehicles[Share of State Vehicles],MATCH(town_vehicles[[#This Row],[Regional Planning Commission]],regional_vehicles[Regional Planning Commission]))</f>
        <v>1.7551241209352645E-2</v>
      </c>
    </row>
    <row r="241" spans="1:5" x14ac:dyDescent="0.3">
      <c r="A241" t="s">
        <v>266</v>
      </c>
      <c r="B241" t="s">
        <v>16</v>
      </c>
      <c r="C241">
        <v>609</v>
      </c>
      <c r="D241" s="53">
        <f>town_vehicles[[#This Row],[Vehicles]]/SUM(town_vehicles[Vehicles])</f>
        <v>1.360507744170928E-3</v>
      </c>
      <c r="E241" s="53">
        <f>town_vehicles[[#This Row],[Share of State Vehicles]]/INDEX(regional_vehicles[Share of State Vehicles],MATCH(town_vehicles[[#This Row],[Regional Planning Commission]],regional_vehicles[Regional Planning Commission]))</f>
        <v>2.3921753476313926E-2</v>
      </c>
    </row>
    <row r="242" spans="1:5" x14ac:dyDescent="0.3">
      <c r="A242" t="s">
        <v>267</v>
      </c>
      <c r="B242" t="s">
        <v>18</v>
      </c>
      <c r="C242">
        <v>560</v>
      </c>
      <c r="D242" s="53">
        <f>town_vehicles[[#This Row],[Vehicles]]/SUM(town_vehicles[Vehicles])</f>
        <v>1.2510416038353362E-3</v>
      </c>
      <c r="E242" s="53">
        <f>town_vehicles[[#This Row],[Share of State Vehicles]]/INDEX(regional_vehicles[Share of State Vehicles],MATCH(town_vehicles[[#This Row],[Regional Planning Commission]],regional_vehicles[Regional Planning Commission]))</f>
        <v>1.2410797393732553E-2</v>
      </c>
    </row>
    <row r="243" spans="1:5" x14ac:dyDescent="0.3">
      <c r="A243" t="s">
        <v>268</v>
      </c>
      <c r="B243" t="s">
        <v>16</v>
      </c>
      <c r="C243">
        <v>333</v>
      </c>
      <c r="D243" s="53">
        <f>town_vehicles[[#This Row],[Vehicles]]/SUM(town_vehicles[Vehicles])</f>
        <v>7.4392295370922666E-4</v>
      </c>
      <c r="E243" s="53">
        <f>town_vehicles[[#This Row],[Share of State Vehicles]]/INDEX(regional_vehicles[Share of State Vehicles],MATCH(town_vehicles[[#This Row],[Regional Planning Commission]],regional_vehicles[Regional Planning Commission]))</f>
        <v>1.3080367664388404E-2</v>
      </c>
    </row>
    <row r="244" spans="1:5" x14ac:dyDescent="0.3">
      <c r="A244" t="s">
        <v>269</v>
      </c>
      <c r="B244" t="s">
        <v>29</v>
      </c>
      <c r="C244">
        <v>994</v>
      </c>
      <c r="D244" s="53">
        <f>town_vehicles[[#This Row],[Vehicles]]/SUM(town_vehicles[Vehicles])</f>
        <v>2.2205988468077214E-3</v>
      </c>
      <c r="E244" s="53">
        <f>town_vehicles[[#This Row],[Share of State Vehicles]]/INDEX(regional_vehicles[Share of State Vehicles],MATCH(town_vehicles[[#This Row],[Regional Planning Commission]],regional_vehicles[Regional Planning Commission]))</f>
        <v>2.9873174250165287E-2</v>
      </c>
    </row>
    <row r="245" spans="1:5" x14ac:dyDescent="0.3">
      <c r="A245" t="s">
        <v>270</v>
      </c>
      <c r="B245" t="s">
        <v>22</v>
      </c>
      <c r="C245">
        <v>2583</v>
      </c>
      <c r="D245" s="53">
        <f>town_vehicles[[#This Row],[Vehicles]]/SUM(town_vehicles[Vehicles])</f>
        <v>5.7704293976904878E-3</v>
      </c>
      <c r="E245" s="53">
        <f>town_vehicles[[#This Row],[Share of State Vehicles]]/INDEX(regional_vehicles[Share of State Vehicles],MATCH(town_vehicles[[#This Row],[Regional Planning Commission]],regional_vehicles[Regional Planning Commission]))</f>
        <v>5.6925619834710749E-2</v>
      </c>
    </row>
    <row r="246" spans="1:5" x14ac:dyDescent="0.3">
      <c r="A246" t="s">
        <v>271</v>
      </c>
      <c r="B246" t="s">
        <v>25</v>
      </c>
      <c r="C246">
        <v>7433</v>
      </c>
      <c r="D246" s="53">
        <f>town_vehicles[[#This Row],[Vehicles]]/SUM(town_vehicles[Vehicles])</f>
        <v>1.6605343288050096E-2</v>
      </c>
      <c r="E246" s="53">
        <f>town_vehicles[[#This Row],[Share of State Vehicles]]/INDEX(regional_vehicles[Share of State Vehicles],MATCH(town_vehicles[[#This Row],[Regional Planning Commission]],regional_vehicles[Regional Planning Commission]))</f>
        <v>6.556870909122986E-2</v>
      </c>
    </row>
    <row r="247" spans="1:5" x14ac:dyDescent="0.3">
      <c r="A247" t="s">
        <v>272</v>
      </c>
      <c r="B247" t="s">
        <v>29</v>
      </c>
      <c r="C247">
        <v>1509</v>
      </c>
      <c r="D247" s="53">
        <f>town_vehicles[[#This Row],[Vehicles]]/SUM(town_vehicles[Vehicles])</f>
        <v>3.3711103217634324E-3</v>
      </c>
      <c r="E247" s="53">
        <f>town_vehicles[[#This Row],[Share of State Vehicles]]/INDEX(regional_vehicles[Share of State Vehicles],MATCH(town_vehicles[[#This Row],[Regional Planning Commission]],regional_vehicles[Regional Planning Commission]))</f>
        <v>4.5350724289234826E-2</v>
      </c>
    </row>
    <row r="248" spans="1:5" x14ac:dyDescent="0.3">
      <c r="A248" t="s">
        <v>273</v>
      </c>
      <c r="B248" t="s">
        <v>29</v>
      </c>
      <c r="C248">
        <v>370</v>
      </c>
      <c r="D248" s="53">
        <f>town_vehicles[[#This Row],[Vehicles]]/SUM(town_vehicles[Vehicles])</f>
        <v>8.2658105967691852E-4</v>
      </c>
      <c r="E248" s="53">
        <f>town_vehicles[[#This Row],[Share of State Vehicles]]/INDEX(regional_vehicles[Share of State Vehicles],MATCH(town_vehicles[[#This Row],[Regional Planning Commission]],regional_vehicles[Regional Planning Commission]))</f>
        <v>1.1119793231952875E-2</v>
      </c>
    </row>
    <row r="249" spans="1:5" x14ac:dyDescent="0.3">
      <c r="A249" t="s">
        <v>274</v>
      </c>
      <c r="B249" t="s">
        <v>24</v>
      </c>
      <c r="C249">
        <v>2569</v>
      </c>
      <c r="D249" s="53">
        <f>town_vehicles[[#This Row],[Vehicles]]/SUM(town_vehicles[Vehicles])</f>
        <v>5.7391533575946044E-3</v>
      </c>
      <c r="E249" s="53">
        <f>town_vehicles[[#This Row],[Share of State Vehicles]]/INDEX(regional_vehicles[Share of State Vehicles],MATCH(town_vehicles[[#This Row],[Regional Planning Commission]],regional_vehicles[Regional Planning Commission]))</f>
        <v>0.14634841061866241</v>
      </c>
    </row>
    <row r="250" spans="1:5" x14ac:dyDescent="0.3">
      <c r="A250" t="s">
        <v>275</v>
      </c>
      <c r="B250" t="s">
        <v>29</v>
      </c>
      <c r="C250">
        <v>503</v>
      </c>
      <c r="D250" s="53">
        <f>town_vehicles[[#This Row],[Vehicles]]/SUM(town_vehicles[Vehicles])</f>
        <v>1.1237034405878108E-3</v>
      </c>
      <c r="E250" s="53">
        <f>town_vehicles[[#This Row],[Share of State Vehicles]]/INDEX(regional_vehicles[Share of State Vehicles],MATCH(town_vehicles[[#This Row],[Regional Planning Commission]],regional_vehicles[Regional Planning Commission]))</f>
        <v>1.511690809641161E-2</v>
      </c>
    </row>
    <row r="251" spans="1:5" x14ac:dyDescent="0.3">
      <c r="A251" t="s">
        <v>276</v>
      </c>
      <c r="B251" t="s">
        <v>25</v>
      </c>
      <c r="C251">
        <v>4848</v>
      </c>
      <c r="D251" s="53">
        <f>town_vehicles[[#This Row],[Vehicles]]/SUM(town_vehicles[Vehicles])</f>
        <v>1.0830445884631624E-2</v>
      </c>
      <c r="E251" s="53">
        <f>town_vehicles[[#This Row],[Share of State Vehicles]]/INDEX(regional_vehicles[Share of State Vehicles],MATCH(town_vehicles[[#This Row],[Regional Planning Commission]],regional_vehicles[Regional Planning Commission]))</f>
        <v>4.2765653393553392E-2</v>
      </c>
    </row>
    <row r="252" spans="1:5" x14ac:dyDescent="0.3">
      <c r="A252" t="s">
        <v>277</v>
      </c>
      <c r="B252" t="s">
        <v>27</v>
      </c>
      <c r="C252">
        <v>1246</v>
      </c>
      <c r="D252" s="53">
        <f>town_vehicles[[#This Row],[Vehicles]]/SUM(town_vehicles[Vehicles])</f>
        <v>2.7835675685336228E-3</v>
      </c>
      <c r="E252" s="53">
        <f>town_vehicles[[#This Row],[Share of State Vehicles]]/INDEX(regional_vehicles[Share of State Vehicles],MATCH(town_vehicles[[#This Row],[Regional Planning Commission]],regional_vehicles[Regional Planning Commission]))</f>
        <v>6.6216718924376888E-2</v>
      </c>
    </row>
    <row r="253" spans="1:5" x14ac:dyDescent="0.3">
      <c r="A253" t="s">
        <v>278</v>
      </c>
      <c r="B253" t="s">
        <v>22</v>
      </c>
      <c r="C253">
        <v>706</v>
      </c>
      <c r="D253" s="53">
        <f>town_vehicles[[#This Row],[Vehicles]]/SUM(town_vehicles[Vehicles])</f>
        <v>1.5772060219781201E-3</v>
      </c>
      <c r="E253" s="53">
        <f>town_vehicles[[#This Row],[Share of State Vehicles]]/INDEX(regional_vehicles[Share of State Vehicles],MATCH(town_vehicles[[#This Row],[Regional Planning Commission]],regional_vehicles[Regional Planning Commission]))</f>
        <v>1.5559228650137742E-2</v>
      </c>
    </row>
    <row r="254" spans="1:5" x14ac:dyDescent="0.3">
      <c r="A254" t="s">
        <v>279</v>
      </c>
      <c r="B254" t="s">
        <v>19</v>
      </c>
      <c r="C254">
        <v>250</v>
      </c>
      <c r="D254" s="53">
        <f>town_vehicles[[#This Row],[Vehicles]]/SUM(town_vehicles[Vehicles])</f>
        <v>5.5850071599791793E-4</v>
      </c>
      <c r="E254" s="53">
        <f>town_vehicles[[#This Row],[Share of State Vehicles]]/INDEX(regional_vehicles[Share of State Vehicles],MATCH(town_vehicles[[#This Row],[Regional Planning Commission]],regional_vehicles[Regional Planning Commission]))</f>
        <v>1.0746217331499311E-2</v>
      </c>
    </row>
    <row r="255" spans="1:5" x14ac:dyDescent="0.3">
      <c r="A255" t="s">
        <v>280</v>
      </c>
      <c r="B255" t="s">
        <v>35</v>
      </c>
      <c r="C255">
        <v>2415</v>
      </c>
      <c r="D255" s="53">
        <f>town_vehicles[[#This Row],[Vehicles]]/SUM(town_vehicles[Vehicles])</f>
        <v>5.3951169165398867E-3</v>
      </c>
      <c r="E255" s="53">
        <f>town_vehicles[[#This Row],[Share of State Vehicles]]/INDEX(regional_vehicles[Share of State Vehicles],MATCH(town_vehicles[[#This Row],[Regional Planning Commission]],regional_vehicles[Regional Planning Commission]))</f>
        <v>5.4965063613810684E-2</v>
      </c>
    </row>
    <row r="256" spans="1:5" x14ac:dyDescent="0.3">
      <c r="A256" t="s">
        <v>281</v>
      </c>
      <c r="B256" t="s">
        <v>22</v>
      </c>
      <c r="C256">
        <v>690</v>
      </c>
      <c r="D256" s="53">
        <f>town_vehicles[[#This Row],[Vehicles]]/SUM(town_vehicles[Vehicles])</f>
        <v>1.5414619761542534E-3</v>
      </c>
      <c r="E256" s="53">
        <f>town_vehicles[[#This Row],[Share of State Vehicles]]/INDEX(regional_vehicles[Share of State Vehicles],MATCH(town_vehicles[[#This Row],[Regional Planning Commission]],regional_vehicles[Regional Planning Commission]))</f>
        <v>1.5206611570247934E-2</v>
      </c>
    </row>
  </sheetData>
  <phoneticPr fontId="30" type="noConversion"/>
  <pageMargins left="0.7" right="0.7" top="0.75" bottom="0.75" header="0.3" footer="0.3"/>
  <pageSetup orientation="portrait" horizontalDpi="200" verticalDpi="0" copies="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pageSetUpPr autoPageBreaks="0"/>
  </sheetPr>
  <dimension ref="A1:O59"/>
  <sheetViews>
    <sheetView topLeftCell="A16" zoomScale="70" zoomScaleNormal="70" workbookViewId="0">
      <selection activeCell="X23" sqref="X23"/>
    </sheetView>
  </sheetViews>
  <sheetFormatPr defaultRowHeight="14.4" x14ac:dyDescent="0.3"/>
  <cols>
    <col min="1" max="1" width="2.5546875" style="1" bestFit="1" customWidth="1"/>
    <col min="2" max="14" width="15.88671875" customWidth="1"/>
    <col min="15" max="15" width="13.88671875" customWidth="1"/>
  </cols>
  <sheetData>
    <row r="1" spans="1:15" ht="21" x14ac:dyDescent="0.4">
      <c r="B1" s="17" t="s">
        <v>333</v>
      </c>
    </row>
    <row r="2" spans="1:15" ht="14.25" customHeight="1" x14ac:dyDescent="0.35">
      <c r="B2" s="2"/>
    </row>
    <row r="3" spans="1:15" ht="23.25" customHeight="1" x14ac:dyDescent="0.3">
      <c r="B3" s="110" t="s">
        <v>334</v>
      </c>
      <c r="C3" s="111"/>
      <c r="D3" s="111"/>
      <c r="E3" s="111"/>
      <c r="F3" s="111"/>
      <c r="G3" s="111"/>
      <c r="H3" s="111"/>
      <c r="I3" s="111"/>
      <c r="J3" s="111"/>
      <c r="K3" s="111"/>
      <c r="L3" s="111"/>
      <c r="M3" s="111"/>
      <c r="N3" s="112"/>
    </row>
    <row r="5" spans="1:15" ht="40.5" customHeight="1" x14ac:dyDescent="0.3">
      <c r="B5" s="48">
        <f>IF(ISNUMBER(B29),SUM(B20,B29),B20)</f>
        <v>87427.20312833332</v>
      </c>
      <c r="C5" s="113" t="s">
        <v>335</v>
      </c>
      <c r="D5" s="114"/>
      <c r="E5" s="114"/>
      <c r="F5" s="114"/>
      <c r="G5" s="114"/>
      <c r="H5" s="114"/>
      <c r="I5" s="114"/>
      <c r="J5" s="114"/>
      <c r="K5" s="114"/>
      <c r="L5" s="114"/>
      <c r="M5" s="114"/>
      <c r="N5" s="114"/>
      <c r="O5" s="23">
        <f>B5/regional_ldv_mmbtu</f>
        <v>0.99999999999999989</v>
      </c>
    </row>
    <row r="6" spans="1:15" x14ac:dyDescent="0.3">
      <c r="B6" s="67"/>
    </row>
    <row r="7" spans="1:15" ht="18" x14ac:dyDescent="0.35">
      <c r="B7" s="67"/>
      <c r="C7" s="2" t="s">
        <v>336</v>
      </c>
    </row>
    <row r="8" spans="1:15" x14ac:dyDescent="0.3">
      <c r="B8" s="67"/>
      <c r="C8" s="5"/>
    </row>
    <row r="9" spans="1:15" ht="39" customHeight="1" x14ac:dyDescent="0.3">
      <c r="A9" s="1">
        <v>1</v>
      </c>
      <c r="B9" s="48">
        <f>SUM(BeginTrans:EndTrans!B11)</f>
        <v>2390</v>
      </c>
      <c r="C9" s="115" t="s">
        <v>337</v>
      </c>
      <c r="D9" s="114"/>
      <c r="E9" s="114"/>
      <c r="F9" s="114"/>
      <c r="G9" s="114"/>
      <c r="H9" s="114"/>
      <c r="I9" s="114"/>
      <c r="J9" s="114"/>
      <c r="K9" s="114"/>
      <c r="L9" s="114"/>
      <c r="M9" s="114"/>
      <c r="N9" s="114"/>
    </row>
    <row r="10" spans="1:15" ht="39" customHeight="1" x14ac:dyDescent="0.3">
      <c r="A10" s="1">
        <v>2</v>
      </c>
      <c r="B10" s="48">
        <f>SUM(BeginTrans:EndTrans!O15)</f>
        <v>9000</v>
      </c>
      <c r="C10" s="115" t="s">
        <v>338</v>
      </c>
      <c r="D10" s="114"/>
      <c r="E10" s="114"/>
      <c r="F10" s="114"/>
      <c r="G10" s="114"/>
      <c r="H10" s="114"/>
      <c r="I10" s="114"/>
      <c r="J10" s="114"/>
      <c r="K10" s="114"/>
      <c r="L10" s="114"/>
      <c r="M10" s="114"/>
      <c r="N10" s="114"/>
      <c r="O10" s="16"/>
    </row>
    <row r="11" spans="1:15" ht="39" customHeight="1" x14ac:dyDescent="0.3">
      <c r="A11" s="1">
        <v>3</v>
      </c>
      <c r="B11" s="48">
        <f>SUM(BeginTrans:EndTrans!O16)</f>
        <v>30</v>
      </c>
      <c r="C11" s="115" t="s">
        <v>339</v>
      </c>
      <c r="D11" s="114"/>
      <c r="E11" s="114"/>
      <c r="F11" s="114"/>
      <c r="G11" s="114"/>
      <c r="H11" s="114"/>
      <c r="I11" s="114"/>
      <c r="J11" s="114"/>
      <c r="K11" s="114"/>
      <c r="L11" s="114"/>
      <c r="M11" s="114"/>
      <c r="N11" s="114"/>
    </row>
    <row r="12" spans="1:15" ht="39" customHeight="1" x14ac:dyDescent="0.3">
      <c r="B12" s="65">
        <f>SUM(BeginTrans:EndTrans!B20)</f>
        <v>717000</v>
      </c>
      <c r="C12" s="117" t="s">
        <v>340</v>
      </c>
      <c r="D12" s="117"/>
      <c r="E12" s="117"/>
      <c r="F12" s="117"/>
      <c r="G12" s="117"/>
      <c r="H12" s="117"/>
      <c r="I12" s="117"/>
      <c r="J12" s="117"/>
      <c r="K12" s="117"/>
      <c r="L12" s="117"/>
      <c r="M12" s="117"/>
      <c r="N12" s="117"/>
    </row>
    <row r="13" spans="1:15" ht="39" customHeight="1" x14ac:dyDescent="0.3">
      <c r="A13" s="1">
        <v>4</v>
      </c>
      <c r="B13" s="66">
        <f>SUM(BeginTrans:EndTrans!O21)</f>
        <v>8.9999999999999983E-2</v>
      </c>
      <c r="C13" s="115" t="s">
        <v>341</v>
      </c>
      <c r="D13" s="114"/>
      <c r="E13" s="114"/>
      <c r="F13" s="114"/>
      <c r="G13" s="114"/>
      <c r="H13" s="114"/>
      <c r="I13" s="114"/>
      <c r="J13" s="114"/>
      <c r="K13" s="114"/>
      <c r="L13" s="114"/>
      <c r="M13" s="114"/>
      <c r="N13" s="114"/>
    </row>
    <row r="14" spans="1:15" ht="39" customHeight="1" x14ac:dyDescent="0.3">
      <c r="B14" s="65">
        <f>(1-B13)*B12</f>
        <v>652470</v>
      </c>
      <c r="C14" s="114" t="s">
        <v>342</v>
      </c>
      <c r="D14" s="114"/>
      <c r="E14" s="114"/>
      <c r="F14" s="114"/>
      <c r="G14" s="114"/>
      <c r="H14" s="114"/>
      <c r="I14" s="114"/>
      <c r="J14" s="114"/>
      <c r="K14" s="114"/>
      <c r="L14" s="114"/>
      <c r="M14" s="114"/>
      <c r="N14" s="114"/>
    </row>
    <row r="15" spans="1:15" ht="39" customHeight="1" x14ac:dyDescent="0.3">
      <c r="B15" s="65">
        <f>fossilBtu</f>
        <v>121258.5</v>
      </c>
      <c r="C15" s="114" t="s">
        <v>343</v>
      </c>
      <c r="D15" s="114"/>
      <c r="E15" s="114"/>
      <c r="F15" s="114"/>
      <c r="G15" s="114"/>
      <c r="H15" s="114"/>
      <c r="I15" s="114"/>
      <c r="J15" s="114"/>
      <c r="K15" s="114"/>
      <c r="L15" s="114"/>
      <c r="M15" s="114"/>
      <c r="N15" s="114"/>
    </row>
    <row r="16" spans="1:15" ht="39" customHeight="1" x14ac:dyDescent="0.3">
      <c r="B16" s="65">
        <f>B14*B15/1000000</f>
        <v>79117.533494999996</v>
      </c>
      <c r="C16" s="114" t="s">
        <v>344</v>
      </c>
      <c r="D16" s="114"/>
      <c r="E16" s="114"/>
      <c r="F16" s="114"/>
      <c r="G16" s="114"/>
      <c r="H16" s="114"/>
      <c r="I16" s="114"/>
      <c r="J16" s="114"/>
      <c r="K16" s="114"/>
      <c r="L16" s="114"/>
      <c r="M16" s="114"/>
      <c r="N16" s="114"/>
    </row>
    <row r="17" spans="1:14" ht="39" customHeight="1" x14ac:dyDescent="0.3">
      <c r="B17" s="65">
        <f>B12-B14</f>
        <v>64530</v>
      </c>
      <c r="C17" s="114" t="s">
        <v>345</v>
      </c>
      <c r="D17" s="114"/>
      <c r="E17" s="114"/>
      <c r="F17" s="114"/>
      <c r="G17" s="114"/>
      <c r="H17" s="114"/>
      <c r="I17" s="114"/>
      <c r="J17" s="114"/>
      <c r="K17" s="114"/>
      <c r="L17" s="114"/>
      <c r="M17" s="114"/>
      <c r="N17" s="114"/>
    </row>
    <row r="18" spans="1:14" ht="39" customHeight="1" x14ac:dyDescent="0.3">
      <c r="B18" s="65">
        <v>84710</v>
      </c>
      <c r="C18" s="114" t="s">
        <v>346</v>
      </c>
      <c r="D18" s="114"/>
      <c r="E18" s="114"/>
      <c r="F18" s="114"/>
      <c r="G18" s="114"/>
      <c r="H18" s="114"/>
      <c r="I18" s="114"/>
      <c r="J18" s="114"/>
      <c r="K18" s="114"/>
      <c r="L18" s="114"/>
      <c r="M18" s="114"/>
      <c r="N18" s="114"/>
    </row>
    <row r="19" spans="1:14" ht="39" customHeight="1" x14ac:dyDescent="0.3">
      <c r="B19" s="65">
        <f>B17*B18/1000000</f>
        <v>5466.3362999999999</v>
      </c>
      <c r="C19" s="114" t="s">
        <v>347</v>
      </c>
      <c r="D19" s="114"/>
      <c r="E19" s="114"/>
      <c r="F19" s="114"/>
      <c r="G19" s="114"/>
      <c r="H19" s="114"/>
      <c r="I19" s="114"/>
      <c r="J19" s="114"/>
      <c r="K19" s="114"/>
      <c r="L19" s="114"/>
      <c r="M19" s="114"/>
      <c r="N19" s="114"/>
    </row>
    <row r="20" spans="1:14" ht="39" customHeight="1" x14ac:dyDescent="0.3">
      <c r="B20" s="48">
        <f>B16+B19</f>
        <v>84583.869794999991</v>
      </c>
      <c r="C20" s="113" t="s">
        <v>348</v>
      </c>
      <c r="D20" s="114"/>
      <c r="E20" s="114"/>
      <c r="F20" s="114"/>
      <c r="G20" s="114"/>
      <c r="H20" s="114"/>
      <c r="I20" s="114"/>
      <c r="J20" s="114"/>
      <c r="K20" s="114"/>
      <c r="L20" s="114"/>
      <c r="M20" s="114"/>
      <c r="N20" s="114"/>
    </row>
    <row r="21" spans="1:14" x14ac:dyDescent="0.3">
      <c r="B21" s="7"/>
    </row>
    <row r="22" spans="1:14" x14ac:dyDescent="0.3">
      <c r="B22" s="7"/>
      <c r="C22" s="4" t="s">
        <v>349</v>
      </c>
    </row>
    <row r="23" spans="1:14" x14ac:dyDescent="0.3">
      <c r="B23" s="7"/>
      <c r="C23" s="5"/>
    </row>
    <row r="24" spans="1:14" ht="39" customHeight="1" x14ac:dyDescent="0.3">
      <c r="A24" s="1">
        <v>1</v>
      </c>
      <c r="B24" s="3">
        <f>SUM(BeginTrans:EndTrans!B34)</f>
        <v>500</v>
      </c>
      <c r="C24" s="116" t="s">
        <v>350</v>
      </c>
      <c r="D24" s="117"/>
      <c r="E24" s="117"/>
      <c r="F24" s="117"/>
      <c r="G24" s="117"/>
      <c r="H24" s="117"/>
      <c r="I24" s="117"/>
      <c r="J24" s="117"/>
      <c r="K24" s="117"/>
      <c r="L24" s="117"/>
      <c r="M24" s="117"/>
    </row>
    <row r="25" spans="1:14" ht="39" customHeight="1" x14ac:dyDescent="0.3">
      <c r="B25" s="3">
        <f>SUM(BeginTrans:EndTrans!O36)</f>
        <v>5000</v>
      </c>
      <c r="C25" s="114" t="s">
        <v>351</v>
      </c>
      <c r="D25" s="114"/>
      <c r="E25" s="114"/>
      <c r="F25" s="114"/>
      <c r="G25" s="114"/>
      <c r="H25" s="114"/>
      <c r="I25" s="114"/>
      <c r="J25" s="114"/>
      <c r="K25" s="114"/>
      <c r="L25" s="114"/>
      <c r="M25" s="114"/>
      <c r="N25" s="114"/>
    </row>
    <row r="26" spans="1:14" ht="39" customHeight="1" x14ac:dyDescent="0.3">
      <c r="B26" s="12">
        <v>3</v>
      </c>
      <c r="C26" s="117" t="s">
        <v>352</v>
      </c>
      <c r="D26" s="117"/>
      <c r="E26" s="117"/>
      <c r="F26" s="117"/>
      <c r="G26" s="117"/>
      <c r="H26" s="117"/>
      <c r="I26" s="117"/>
      <c r="J26" s="117"/>
      <c r="K26" s="117"/>
      <c r="L26" s="117"/>
      <c r="M26" s="117"/>
      <c r="N26" s="117"/>
    </row>
    <row r="27" spans="1:14" ht="39" customHeight="1" x14ac:dyDescent="0.3">
      <c r="B27" s="12">
        <f>B24*B25/B26</f>
        <v>833333.33333333337</v>
      </c>
      <c r="C27" s="117" t="s">
        <v>353</v>
      </c>
      <c r="D27" s="117"/>
      <c r="E27" s="117"/>
      <c r="F27" s="117"/>
      <c r="G27" s="117"/>
      <c r="H27" s="117"/>
      <c r="I27" s="117"/>
      <c r="J27" s="117"/>
      <c r="K27" s="117"/>
      <c r="L27" s="117"/>
      <c r="M27" s="117"/>
      <c r="N27" s="117"/>
    </row>
    <row r="28" spans="1:14" ht="39" customHeight="1" x14ac:dyDescent="0.3">
      <c r="B28" s="12">
        <v>3412</v>
      </c>
      <c r="C28" s="117" t="s">
        <v>354</v>
      </c>
      <c r="D28" s="117"/>
      <c r="E28" s="117"/>
      <c r="F28" s="117"/>
      <c r="G28" s="117"/>
      <c r="H28" s="117"/>
      <c r="I28" s="117"/>
      <c r="J28" s="117"/>
      <c r="K28" s="117"/>
      <c r="L28" s="117"/>
      <c r="M28" s="117"/>
      <c r="N28" s="117"/>
    </row>
    <row r="29" spans="1:14" ht="39" customHeight="1" x14ac:dyDescent="0.3">
      <c r="B29" s="3">
        <f>B27*B28/1000000</f>
        <v>2843.3333333333335</v>
      </c>
      <c r="C29" s="118" t="s">
        <v>355</v>
      </c>
      <c r="D29" s="117"/>
      <c r="E29" s="117"/>
      <c r="F29" s="117"/>
      <c r="G29" s="117"/>
      <c r="H29" s="117"/>
      <c r="I29" s="117"/>
      <c r="J29" s="117"/>
      <c r="K29" s="117"/>
      <c r="L29" s="117"/>
      <c r="M29" s="117"/>
      <c r="N29" s="117"/>
    </row>
    <row r="30" spans="1:14" x14ac:dyDescent="0.3">
      <c r="B30" s="7"/>
    </row>
    <row r="32" spans="1:14" x14ac:dyDescent="0.3">
      <c r="C32" s="5"/>
    </row>
    <row r="34" spans="2:2" x14ac:dyDescent="0.3">
      <c r="B34" s="7"/>
    </row>
    <row r="39" spans="2:2" x14ac:dyDescent="0.3">
      <c r="B39" s="7"/>
    </row>
    <row r="41" spans="2:2" x14ac:dyDescent="0.3">
      <c r="B41" s="7"/>
    </row>
    <row r="43" spans="2:2" x14ac:dyDescent="0.3">
      <c r="B43" s="15"/>
    </row>
    <row r="44" spans="2:2" x14ac:dyDescent="0.3">
      <c r="B44" s="15"/>
    </row>
    <row r="45" spans="2:2" x14ac:dyDescent="0.3">
      <c r="B45" s="15"/>
    </row>
    <row r="59" spans="2:2" x14ac:dyDescent="0.3">
      <c r="B59" s="7"/>
    </row>
  </sheetData>
  <mergeCells count="20">
    <mergeCell ref="C25:N25"/>
    <mergeCell ref="C26:N26"/>
    <mergeCell ref="C27:N27"/>
    <mergeCell ref="C28:N28"/>
    <mergeCell ref="C29:N29"/>
    <mergeCell ref="C24:M24"/>
    <mergeCell ref="C12:N12"/>
    <mergeCell ref="C13:N13"/>
    <mergeCell ref="C14:N14"/>
    <mergeCell ref="C15:N15"/>
    <mergeCell ref="C16:N16"/>
    <mergeCell ref="C17:N17"/>
    <mergeCell ref="C18:N18"/>
    <mergeCell ref="C19:N19"/>
    <mergeCell ref="C20:N20"/>
    <mergeCell ref="B3:N3"/>
    <mergeCell ref="C5:N5"/>
    <mergeCell ref="C9:N9"/>
    <mergeCell ref="C10:N10"/>
    <mergeCell ref="C11:N11"/>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8">
    <tabColor theme="9"/>
    <pageSetUpPr autoPageBreaks="0"/>
  </sheetPr>
  <dimension ref="A1:O35"/>
  <sheetViews>
    <sheetView zoomScale="70" zoomScaleNormal="70" workbookViewId="0">
      <selection activeCell="B10" sqref="B10"/>
    </sheetView>
  </sheetViews>
  <sheetFormatPr defaultRowHeight="14.4" x14ac:dyDescent="0.3"/>
  <cols>
    <col min="1" max="1" width="2.5546875" style="19" customWidth="1"/>
    <col min="2" max="14" width="14.5546875" customWidth="1"/>
  </cols>
  <sheetData>
    <row r="1" spans="1:15" ht="21" x14ac:dyDescent="0.4">
      <c r="A1" s="16"/>
      <c r="B1" s="17" t="s">
        <v>356</v>
      </c>
    </row>
    <row r="2" spans="1:15" x14ac:dyDescent="0.3">
      <c r="A2" s="16"/>
      <c r="B2" s="4"/>
    </row>
    <row r="3" spans="1:15" ht="24.75" customHeight="1" x14ac:dyDescent="0.3">
      <c r="A3" s="16"/>
      <c r="B3" s="110" t="s">
        <v>357</v>
      </c>
      <c r="C3" s="111"/>
      <c r="D3" s="111"/>
      <c r="E3" s="111"/>
      <c r="F3" s="111"/>
      <c r="G3" s="111"/>
      <c r="H3" s="111"/>
      <c r="I3" s="111"/>
      <c r="J3" s="111"/>
      <c r="K3" s="111"/>
      <c r="L3" s="111"/>
      <c r="M3" s="111"/>
      <c r="N3" s="112"/>
    </row>
    <row r="4" spans="1:15" x14ac:dyDescent="0.3">
      <c r="A4" s="16"/>
    </row>
    <row r="5" spans="1:15" ht="45" customHeight="1" x14ac:dyDescent="0.3">
      <c r="A5" s="16"/>
      <c r="B5" s="18">
        <f ca="1">SUM(B11,B17)</f>
        <v>1867275.5157702463</v>
      </c>
      <c r="C5" s="113" t="s">
        <v>358</v>
      </c>
      <c r="D5" s="114"/>
      <c r="E5" s="114"/>
      <c r="F5" s="114"/>
      <c r="G5" s="114"/>
      <c r="H5" s="114"/>
      <c r="I5" s="114"/>
      <c r="J5" s="114"/>
      <c r="K5" s="114"/>
      <c r="L5" s="114"/>
      <c r="M5" s="114"/>
      <c r="N5" s="114"/>
    </row>
    <row r="6" spans="1:15" x14ac:dyDescent="0.3">
      <c r="A6" s="16"/>
      <c r="B6" s="19"/>
    </row>
    <row r="7" spans="1:15" ht="18" x14ac:dyDescent="0.35">
      <c r="B7" s="19"/>
      <c r="C7" s="2" t="s">
        <v>359</v>
      </c>
    </row>
    <row r="8" spans="1:15" x14ac:dyDescent="0.3">
      <c r="B8" s="19"/>
      <c r="C8" s="5"/>
    </row>
    <row r="9" spans="1:15" ht="45" customHeight="1" x14ac:dyDescent="0.3">
      <c r="B9" s="18">
        <f>SUM(BeginHeat:EndHeat!B11)</f>
        <v>6460</v>
      </c>
      <c r="C9" s="116" t="s">
        <v>360</v>
      </c>
      <c r="D9" s="117"/>
      <c r="E9" s="117"/>
      <c r="F9" s="117"/>
      <c r="G9" s="117"/>
      <c r="H9" s="117"/>
      <c r="I9" s="117"/>
      <c r="J9" s="117"/>
      <c r="K9" s="117"/>
      <c r="L9" s="117"/>
      <c r="M9" s="117"/>
      <c r="N9" s="117"/>
    </row>
    <row r="10" spans="1:15" ht="45" customHeight="1" x14ac:dyDescent="0.3">
      <c r="B10" s="18">
        <f>SUM(BeginHeat:EndHeat!O13)</f>
        <v>110</v>
      </c>
      <c r="C10" s="115" t="s">
        <v>361</v>
      </c>
      <c r="D10" s="114"/>
      <c r="E10" s="114"/>
      <c r="F10" s="114"/>
      <c r="G10" s="114"/>
      <c r="H10" s="114"/>
      <c r="I10" s="114"/>
      <c r="J10" s="114"/>
      <c r="K10" s="114"/>
      <c r="L10" s="114"/>
      <c r="M10" s="114"/>
      <c r="N10" s="114"/>
    </row>
    <row r="11" spans="1:15" ht="45" customHeight="1" x14ac:dyDescent="0.3">
      <c r="B11" s="18">
        <f>B9*B10</f>
        <v>710600</v>
      </c>
      <c r="C11" s="113" t="s">
        <v>362</v>
      </c>
      <c r="D11" s="114"/>
      <c r="E11" s="114"/>
      <c r="F11" s="114"/>
      <c r="G11" s="114"/>
      <c r="H11" s="114"/>
      <c r="I11" s="114"/>
      <c r="J11" s="114"/>
      <c r="K11" s="114"/>
      <c r="L11" s="114"/>
      <c r="M11" s="114"/>
      <c r="N11" s="114"/>
      <c r="O11" s="23">
        <f>B11/regional_res_heat_mmbtu</f>
        <v>1</v>
      </c>
    </row>
    <row r="12" spans="1:15" x14ac:dyDescent="0.3">
      <c r="B12" s="16"/>
      <c r="C12" s="21"/>
      <c r="D12" s="21"/>
      <c r="E12" s="21"/>
      <c r="F12" s="21"/>
      <c r="G12" s="21"/>
      <c r="H12" s="21"/>
    </row>
    <row r="13" spans="1:15" ht="18" x14ac:dyDescent="0.35">
      <c r="B13" s="19"/>
      <c r="C13" s="2" t="s">
        <v>363</v>
      </c>
    </row>
    <row r="14" spans="1:15" ht="15.6" x14ac:dyDescent="0.3">
      <c r="B14" s="19"/>
      <c r="C14" s="25"/>
    </row>
    <row r="15" spans="1:15" ht="45" customHeight="1" x14ac:dyDescent="0.3">
      <c r="B15" s="18">
        <f ca="1">SUM(BeginHeat:EndHeat!B24)</f>
        <v>1030</v>
      </c>
      <c r="C15" s="115" t="s">
        <v>364</v>
      </c>
      <c r="D15" s="114"/>
      <c r="E15" s="114"/>
      <c r="F15" s="114"/>
      <c r="G15" s="114"/>
      <c r="H15" s="114"/>
      <c r="I15" s="114"/>
      <c r="J15" s="114"/>
      <c r="K15" s="114"/>
      <c r="L15" s="114"/>
      <c r="M15" s="114"/>
      <c r="N15" s="114"/>
    </row>
    <row r="16" spans="1:15" ht="45" customHeight="1" x14ac:dyDescent="0.3">
      <c r="B16" s="18">
        <f ca="1">SUM(BeginHeat:EndHeat!O26)</f>
        <v>1122.9859376410159</v>
      </c>
      <c r="C16" s="115" t="s">
        <v>365</v>
      </c>
      <c r="D16" s="114"/>
      <c r="E16" s="114"/>
      <c r="F16" s="114"/>
      <c r="G16" s="114"/>
      <c r="H16" s="114"/>
      <c r="I16" s="114"/>
      <c r="J16" s="114"/>
      <c r="K16" s="114"/>
      <c r="L16" s="114"/>
      <c r="M16" s="114"/>
      <c r="N16" s="114"/>
    </row>
    <row r="17" spans="2:15" ht="45" customHeight="1" x14ac:dyDescent="0.3">
      <c r="B17" s="88">
        <f ca="1">B15*B16</f>
        <v>1156675.5157702463</v>
      </c>
      <c r="C17" s="113" t="s">
        <v>366</v>
      </c>
      <c r="D17" s="114"/>
      <c r="E17" s="114"/>
      <c r="F17" s="114"/>
      <c r="G17" s="114"/>
      <c r="H17" s="114"/>
      <c r="I17" s="114"/>
      <c r="J17" s="114"/>
      <c r="K17" s="114"/>
      <c r="L17" s="114"/>
      <c r="M17" s="114"/>
      <c r="N17" s="114"/>
      <c r="O17" s="23">
        <f ca="1">B17/regional_com_heat_mmbtu</f>
        <v>1.0000000000000002</v>
      </c>
    </row>
    <row r="20" spans="2:15" ht="40.200000000000003" customHeight="1" x14ac:dyDescent="0.3">
      <c r="D20" s="27" t="s">
        <v>406</v>
      </c>
      <c r="E20" s="93" t="s">
        <v>421</v>
      </c>
    </row>
    <row r="21" spans="2:15" ht="40.049999999999997" customHeight="1" x14ac:dyDescent="0.3">
      <c r="C21">
        <v>1</v>
      </c>
      <c r="D21" s="30" t="s">
        <v>284</v>
      </c>
      <c r="E21" s="89">
        <f ca="1">SUM(BeginHeat:EndHeat!K29)</f>
        <v>50</v>
      </c>
    </row>
    <row r="22" spans="2:15" ht="40.049999999999997" customHeight="1" x14ac:dyDescent="0.3">
      <c r="C22">
        <v>2</v>
      </c>
      <c r="D22" s="33" t="s">
        <v>285</v>
      </c>
      <c r="E22" s="90">
        <f ca="1">SUM(BeginHeat:EndHeat!K30)</f>
        <v>240</v>
      </c>
    </row>
    <row r="23" spans="2:15" ht="40.049999999999997" customHeight="1" x14ac:dyDescent="0.3">
      <c r="C23">
        <v>3</v>
      </c>
      <c r="D23" s="33" t="s">
        <v>286</v>
      </c>
      <c r="E23" s="90">
        <f ca="1">SUM(BeginHeat:EndHeat!K31)</f>
        <v>50</v>
      </c>
    </row>
    <row r="24" spans="2:15" ht="40.049999999999997" customHeight="1" x14ac:dyDescent="0.3">
      <c r="C24">
        <v>4</v>
      </c>
      <c r="D24" s="33" t="s">
        <v>287</v>
      </c>
      <c r="E24" s="90">
        <f ca="1">SUM(BeginHeat:EndHeat!K32)</f>
        <v>50</v>
      </c>
    </row>
    <row r="25" spans="2:15" ht="40.049999999999997" customHeight="1" x14ac:dyDescent="0.3">
      <c r="C25">
        <v>5</v>
      </c>
      <c r="D25" s="36" t="s">
        <v>288</v>
      </c>
      <c r="E25" s="90">
        <f ca="1">SUM(BeginHeat:EndHeat!K33)</f>
        <v>40</v>
      </c>
    </row>
    <row r="26" spans="2:15" ht="40.049999999999997" customHeight="1" x14ac:dyDescent="0.3">
      <c r="C26">
        <v>6</v>
      </c>
      <c r="D26" s="33" t="s">
        <v>289</v>
      </c>
      <c r="E26" s="90">
        <f ca="1">SUM(BeginHeat:EndHeat!K34)</f>
        <v>30</v>
      </c>
    </row>
    <row r="27" spans="2:15" ht="40.049999999999997" customHeight="1" x14ac:dyDescent="0.3">
      <c r="C27">
        <v>7</v>
      </c>
      <c r="D27" s="36" t="s">
        <v>290</v>
      </c>
      <c r="E27" s="90">
        <f ca="1">SUM(BeginHeat:EndHeat!K35)</f>
        <v>150</v>
      </c>
    </row>
    <row r="28" spans="2:15" ht="40.049999999999997" customHeight="1" x14ac:dyDescent="0.3">
      <c r="C28">
        <v>8</v>
      </c>
      <c r="D28" s="36" t="s">
        <v>291</v>
      </c>
      <c r="E28" s="90">
        <f ca="1">SUM(BeginHeat:EndHeat!K36)</f>
        <v>10</v>
      </c>
    </row>
    <row r="29" spans="2:15" ht="40.049999999999997" customHeight="1" x14ac:dyDescent="0.3">
      <c r="C29">
        <v>9</v>
      </c>
      <c r="D29" s="36" t="s">
        <v>292</v>
      </c>
      <c r="E29" s="90">
        <f ca="1">SUM(BeginHeat:EndHeat!K37)</f>
        <v>80</v>
      </c>
    </row>
    <row r="30" spans="2:15" ht="40.049999999999997" customHeight="1" x14ac:dyDescent="0.3">
      <c r="C30">
        <v>10</v>
      </c>
      <c r="D30" s="33" t="s">
        <v>293</v>
      </c>
      <c r="E30" s="90">
        <f ca="1">SUM(BeginHeat:EndHeat!K38)</f>
        <v>50</v>
      </c>
    </row>
    <row r="31" spans="2:15" ht="40.049999999999997" customHeight="1" x14ac:dyDescent="0.3">
      <c r="C31">
        <v>11</v>
      </c>
      <c r="D31" s="36" t="s">
        <v>294</v>
      </c>
      <c r="E31" s="90">
        <f ca="1">SUM(BeginHeat:EndHeat!K39)</f>
        <v>120</v>
      </c>
    </row>
    <row r="32" spans="2:15" ht="40.049999999999997" customHeight="1" x14ac:dyDescent="0.3">
      <c r="C32">
        <v>12</v>
      </c>
      <c r="D32" s="36" t="s">
        <v>295</v>
      </c>
      <c r="E32" s="90">
        <f ca="1">SUM(BeginHeat:EndHeat!K40)</f>
        <v>0</v>
      </c>
    </row>
    <row r="33" spans="3:5" ht="40.049999999999997" customHeight="1" x14ac:dyDescent="0.3">
      <c r="C33">
        <v>13</v>
      </c>
      <c r="D33" s="33" t="s">
        <v>296</v>
      </c>
      <c r="E33" s="90">
        <f ca="1">SUM(BeginHeat:EndHeat!K41)</f>
        <v>80</v>
      </c>
    </row>
    <row r="34" spans="3:5" ht="40.049999999999997" customHeight="1" x14ac:dyDescent="0.3">
      <c r="C34">
        <v>14</v>
      </c>
      <c r="D34" s="36" t="s">
        <v>297</v>
      </c>
      <c r="E34" s="94">
        <f ca="1">SUM(BeginHeat:EndHeat!K42)</f>
        <v>80</v>
      </c>
    </row>
    <row r="35" spans="3:5" ht="40.049999999999997" customHeight="1" x14ac:dyDescent="0.3">
      <c r="D35" s="92" t="s">
        <v>422</v>
      </c>
      <c r="E35" s="91">
        <f ca="1">SUM(E21:E34)</f>
        <v>1030</v>
      </c>
    </row>
  </sheetData>
  <mergeCells count="8">
    <mergeCell ref="B3:N3"/>
    <mergeCell ref="C5:N5"/>
    <mergeCell ref="C9:N9"/>
    <mergeCell ref="C17:N17"/>
    <mergeCell ref="C10:N10"/>
    <mergeCell ref="C11:N11"/>
    <mergeCell ref="C15:N15"/>
    <mergeCell ref="C16: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2"/>
  <sheetViews>
    <sheetView workbookViewId="0">
      <selection activeCell="A2" sqref="A2"/>
    </sheetView>
  </sheetViews>
  <sheetFormatPr defaultRowHeight="14.4" x14ac:dyDescent="0.3"/>
  <sheetData>
    <row r="1" spans="1:2" x14ac:dyDescent="0.3">
      <c r="A1" t="s">
        <v>367</v>
      </c>
    </row>
    <row r="2" spans="1:2" x14ac:dyDescent="0.3">
      <c r="A2" s="7">
        <f>SUM(BeginTrans:EndTrans!B7)</f>
        <v>87427.203128333334</v>
      </c>
      <c r="B2" t="s">
        <v>368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00B0F0"/>
    <pageSetUpPr autoPageBreaks="0"/>
  </sheetPr>
  <dimension ref="A1:O70"/>
  <sheetViews>
    <sheetView zoomScale="90" zoomScaleNormal="90" workbookViewId="0">
      <selection activeCell="B16" sqref="B16"/>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38:N38"/>
    <mergeCell ref="C39:N39"/>
    <mergeCell ref="C40:N40"/>
    <mergeCell ref="C26:N26"/>
    <mergeCell ref="C27:N27"/>
    <mergeCell ref="C28:N28"/>
    <mergeCell ref="C34:M34"/>
    <mergeCell ref="C36:N36"/>
    <mergeCell ref="C37:N37"/>
    <mergeCell ref="C25:N25"/>
    <mergeCell ref="C15:N15"/>
    <mergeCell ref="C16:N16"/>
    <mergeCell ref="E17:N17"/>
    <mergeCell ref="E18:N18"/>
    <mergeCell ref="E19:N19"/>
    <mergeCell ref="C20:N20"/>
    <mergeCell ref="C21:N21"/>
    <mergeCell ref="C22:N22"/>
    <mergeCell ref="C23:N23"/>
    <mergeCell ref="C24:N24"/>
    <mergeCell ref="B3:L3"/>
    <mergeCell ref="M3:N3"/>
    <mergeCell ref="B5:M5"/>
    <mergeCell ref="E14:N14"/>
    <mergeCell ref="B4:N4"/>
    <mergeCell ref="C7:N7"/>
    <mergeCell ref="C11:N11"/>
    <mergeCell ref="E12:F12"/>
    <mergeCell ref="G12:N12"/>
    <mergeCell ref="E13:F13"/>
    <mergeCell ref="G13:N13"/>
  </mergeCells>
  <dataValidations count="1">
    <dataValidation type="list" allowBlank="1" showInputMessage="1" showErrorMessage="1" sqref="M3:N3" xr:uid="{00000000-0002-0000-0700-000000000000}">
      <formula1>INDIRECT("town_population[Municipality]")</formula1>
    </dataValidation>
  </dataValidations>
  <hyperlinks>
    <hyperlink ref="E12" r:id="rId1" display="Census data" xr:uid="{00000000-0004-0000-0700-000000000000}"/>
    <hyperlink ref="E12:F12" r:id="rId2" display="Census website" xr:uid="{9B7CF4ED-D6F0-4E9D-9636-4A62A5995C17}"/>
    <hyperlink ref="E35" r:id="rId3" display="Drive Electric" xr:uid="{745CAF54-7B0A-40FB-8E01-1B96675FA046}"/>
  </hyperlinks>
  <pageMargins left="0.7" right="0.7" top="0.75" bottom="0.75" header="0.3" footer="0.3"/>
  <pageSetup orientation="portrait" horizontalDpi="1200" verticalDpi="120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83B3D-AE1A-48C2-A876-3B9B1A977EAE}">
  <sheetPr>
    <tabColor rgb="FF00B0F0"/>
    <pageSetUpPr autoPageBreaks="0"/>
  </sheetPr>
  <dimension ref="A1:O70"/>
  <sheetViews>
    <sheetView zoomScale="90" zoomScaleNormal="90" workbookViewId="0">
      <selection activeCell="B16" sqref="B16"/>
    </sheetView>
  </sheetViews>
  <sheetFormatPr defaultRowHeight="14.4" x14ac:dyDescent="0.3"/>
  <cols>
    <col min="1" max="1" width="2.5546875" style="1" bestFit="1" customWidth="1"/>
    <col min="2" max="4" width="15.88671875" customWidth="1"/>
    <col min="5" max="5" width="18.77734375" customWidth="1"/>
    <col min="6" max="14" width="15.88671875" customWidth="1"/>
    <col min="15" max="15" width="12.5546875" customWidth="1"/>
  </cols>
  <sheetData>
    <row r="1" spans="1:15" ht="21" x14ac:dyDescent="0.4">
      <c r="B1" s="17" t="s">
        <v>369</v>
      </c>
    </row>
    <row r="2" spans="1:15" ht="14.25" customHeight="1" x14ac:dyDescent="0.35">
      <c r="B2" s="2"/>
    </row>
    <row r="3" spans="1:15" ht="23.25" customHeight="1" x14ac:dyDescent="0.3">
      <c r="B3" s="119" t="s">
        <v>370</v>
      </c>
      <c r="C3" s="120"/>
      <c r="D3" s="120"/>
      <c r="E3" s="120"/>
      <c r="F3" s="120"/>
      <c r="G3" s="120"/>
      <c r="H3" s="120"/>
      <c r="I3" s="120"/>
      <c r="J3" s="120"/>
      <c r="K3" s="120"/>
      <c r="L3" s="121"/>
      <c r="M3" s="122" t="s">
        <v>128</v>
      </c>
      <c r="N3" s="123"/>
    </row>
    <row r="4" spans="1:15" ht="23.25" customHeight="1" x14ac:dyDescent="0.3">
      <c r="B4" s="127" t="s">
        <v>371</v>
      </c>
      <c r="C4" s="128"/>
      <c r="D4" s="128"/>
      <c r="E4" s="128"/>
      <c r="F4" s="128"/>
      <c r="G4" s="128"/>
      <c r="H4" s="128"/>
      <c r="I4" s="128"/>
      <c r="J4" s="128"/>
      <c r="K4" s="128"/>
      <c r="L4" s="128"/>
      <c r="M4" s="128"/>
      <c r="N4" s="129"/>
    </row>
    <row r="5" spans="1:15" ht="23.25" customHeight="1" x14ac:dyDescent="0.3">
      <c r="B5" s="124" t="s">
        <v>372</v>
      </c>
      <c r="C5" s="125"/>
      <c r="D5" s="125"/>
      <c r="E5" s="125"/>
      <c r="F5" s="125"/>
      <c r="G5" s="125"/>
      <c r="H5" s="125"/>
      <c r="I5" s="125"/>
      <c r="J5" s="125"/>
      <c r="K5" s="125"/>
      <c r="L5" s="125"/>
      <c r="M5" s="126"/>
      <c r="N5" s="61" t="s">
        <v>9</v>
      </c>
    </row>
    <row r="7" spans="1:15" ht="40.5" customHeight="1" x14ac:dyDescent="0.3">
      <c r="B7" s="3">
        <f>SUM(B28,B40)</f>
        <v>8742.7203128333331</v>
      </c>
      <c r="C7" s="113" t="s">
        <v>373</v>
      </c>
      <c r="D7" s="114"/>
      <c r="E7" s="114"/>
      <c r="F7" s="114"/>
      <c r="G7" s="114"/>
      <c r="H7" s="114"/>
      <c r="I7" s="114"/>
      <c r="J7" s="114"/>
      <c r="K7" s="114"/>
      <c r="L7" s="114"/>
      <c r="M7" s="114"/>
      <c r="N7" s="114"/>
      <c r="O7" s="64">
        <f>B7/regional_ldv_mmbtu</f>
        <v>9.9999999999999992E-2</v>
      </c>
    </row>
    <row r="9" spans="1:15" ht="18" x14ac:dyDescent="0.35">
      <c r="C9" s="2" t="s">
        <v>336</v>
      </c>
    </row>
    <row r="10" spans="1:15" x14ac:dyDescent="0.3">
      <c r="C10" s="5"/>
    </row>
    <row r="11" spans="1:15" ht="39" customHeight="1" x14ac:dyDescent="0.3">
      <c r="A11" s="1">
        <v>1</v>
      </c>
      <c r="B11" s="65">
        <f>IF(ISNA(INDEX(town_vehicles[Vehicles],MATCH(M3,town_vehicles[Municipality]))),0,INDEX(town_vehicles[Vehicles],MATCH(M3,town_vehicles[Municipality])))-B34</f>
        <v>239</v>
      </c>
      <c r="C11" s="114" t="s">
        <v>374</v>
      </c>
      <c r="D11" s="114"/>
      <c r="E11" s="114"/>
      <c r="F11" s="114"/>
      <c r="G11" s="114"/>
      <c r="H11" s="114"/>
      <c r="I11" s="114"/>
      <c r="J11" s="114"/>
      <c r="K11" s="114"/>
      <c r="L11" s="114"/>
      <c r="M11" s="114"/>
      <c r="N11" s="114"/>
      <c r="O11" s="23">
        <f>B11/regional_ldv_count</f>
        <v>0.1</v>
      </c>
    </row>
    <row r="12" spans="1:15" ht="39" customHeight="1" x14ac:dyDescent="0.3">
      <c r="B12" s="7"/>
      <c r="C12" s="8"/>
      <c r="D12" s="9" t="s">
        <v>375</v>
      </c>
      <c r="E12" s="130" t="s">
        <v>376</v>
      </c>
      <c r="F12" s="130"/>
      <c r="G12" s="117" t="s">
        <v>417</v>
      </c>
      <c r="H12" s="117"/>
      <c r="I12" s="117"/>
      <c r="J12" s="117"/>
      <c r="K12" s="117"/>
      <c r="L12" s="117"/>
      <c r="M12" s="117"/>
      <c r="N12" s="117"/>
    </row>
    <row r="13" spans="1:15" ht="39" customHeight="1" x14ac:dyDescent="0.3">
      <c r="B13" s="7"/>
      <c r="C13" s="8"/>
      <c r="D13" s="9" t="s">
        <v>377</v>
      </c>
      <c r="E13" s="117" t="s">
        <v>378</v>
      </c>
      <c r="F13" s="117"/>
      <c r="G13" s="114" t="s">
        <v>418</v>
      </c>
      <c r="H13" s="114"/>
      <c r="I13" s="114"/>
      <c r="J13" s="114"/>
      <c r="K13" s="114"/>
      <c r="L13" s="114"/>
      <c r="M13" s="114"/>
      <c r="N13" s="114"/>
    </row>
    <row r="14" spans="1:15" ht="39" customHeight="1" x14ac:dyDescent="0.3">
      <c r="B14" s="7"/>
      <c r="C14" s="8"/>
      <c r="D14" s="9" t="s">
        <v>377</v>
      </c>
      <c r="E14" s="117" t="s">
        <v>379</v>
      </c>
      <c r="F14" s="117"/>
      <c r="G14" s="117"/>
      <c r="H14" s="117"/>
      <c r="I14" s="117"/>
      <c r="J14" s="117"/>
      <c r="K14" s="117"/>
      <c r="L14" s="117"/>
      <c r="M14" s="117"/>
      <c r="N14" s="117"/>
    </row>
    <row r="15" spans="1:15" ht="48.75" customHeight="1" x14ac:dyDescent="0.3">
      <c r="A15" s="1">
        <v>2</v>
      </c>
      <c r="B15" s="6">
        <v>9000</v>
      </c>
      <c r="C15" s="115" t="s">
        <v>380</v>
      </c>
      <c r="D15" s="114"/>
      <c r="E15" s="114"/>
      <c r="F15" s="114"/>
      <c r="G15" s="114"/>
      <c r="H15" s="114"/>
      <c r="I15" s="114"/>
      <c r="J15" s="114"/>
      <c r="K15" s="114"/>
      <c r="L15" s="114"/>
      <c r="M15" s="114"/>
      <c r="N15" s="114"/>
      <c r="O15" s="16">
        <f>B15*O11</f>
        <v>900</v>
      </c>
    </row>
    <row r="16" spans="1:15" ht="60.75" customHeight="1" x14ac:dyDescent="0.3">
      <c r="A16" s="1">
        <v>3</v>
      </c>
      <c r="B16" s="6">
        <v>30</v>
      </c>
      <c r="C16" s="115" t="s">
        <v>381</v>
      </c>
      <c r="D16" s="114"/>
      <c r="E16" s="114"/>
      <c r="F16" s="114"/>
      <c r="G16" s="114"/>
      <c r="H16" s="114"/>
      <c r="I16" s="114"/>
      <c r="J16" s="114"/>
      <c r="K16" s="114"/>
      <c r="L16" s="114"/>
      <c r="M16" s="114"/>
      <c r="N16" s="114"/>
      <c r="O16" s="50">
        <f>B16*O11</f>
        <v>3</v>
      </c>
    </row>
    <row r="17" spans="1:15" s="11" customFormat="1" ht="39" customHeight="1" x14ac:dyDescent="0.3">
      <c r="A17" s="10"/>
      <c r="D17" s="84">
        <v>0.4</v>
      </c>
      <c r="E17" s="131" t="s">
        <v>419</v>
      </c>
      <c r="F17" s="131"/>
      <c r="G17" s="131"/>
      <c r="H17" s="131"/>
      <c r="I17" s="131"/>
      <c r="J17" s="131"/>
      <c r="K17" s="131"/>
      <c r="L17" s="131"/>
      <c r="M17" s="131"/>
      <c r="N17" s="131"/>
    </row>
    <row r="18" spans="1:15" s="11" customFormat="1" ht="39" customHeight="1" x14ac:dyDescent="0.3">
      <c r="A18" s="10"/>
      <c r="D18" s="84">
        <f>150000/583770</f>
        <v>0.25695051133151753</v>
      </c>
      <c r="E18" s="114" t="s">
        <v>423</v>
      </c>
      <c r="F18" s="114"/>
      <c r="G18" s="114"/>
      <c r="H18" s="114"/>
      <c r="I18" s="114"/>
      <c r="J18" s="114"/>
      <c r="K18" s="114"/>
      <c r="L18" s="114"/>
      <c r="M18" s="114"/>
      <c r="N18" s="114"/>
    </row>
    <row r="19" spans="1:15" s="11" customFormat="1" ht="39" customHeight="1" x14ac:dyDescent="0.3">
      <c r="A19" s="10"/>
      <c r="D19" s="86">
        <v>0.87</v>
      </c>
      <c r="E19" s="132" t="s">
        <v>382</v>
      </c>
      <c r="F19" s="132"/>
      <c r="G19" s="132"/>
      <c r="H19" s="132"/>
      <c r="I19" s="132"/>
      <c r="J19" s="132"/>
      <c r="K19" s="132"/>
      <c r="L19" s="132"/>
      <c r="M19" s="132"/>
      <c r="N19" s="132"/>
    </row>
    <row r="20" spans="1:15" ht="55.5" customHeight="1" x14ac:dyDescent="0.3">
      <c r="B20" s="12">
        <f>B11*B15/B16</f>
        <v>71700</v>
      </c>
      <c r="C20" s="114" t="s">
        <v>383</v>
      </c>
      <c r="D20" s="114"/>
      <c r="E20" s="114"/>
      <c r="F20" s="114"/>
      <c r="G20" s="114"/>
      <c r="H20" s="114"/>
      <c r="I20" s="114"/>
      <c r="J20" s="114"/>
      <c r="K20" s="114"/>
      <c r="L20" s="114"/>
      <c r="M20" s="114"/>
      <c r="N20" s="114"/>
      <c r="O20" s="23">
        <f>B20/regional_gsl_gallons</f>
        <v>0.1</v>
      </c>
    </row>
    <row r="21" spans="1:15" ht="55.5" customHeight="1" x14ac:dyDescent="0.3">
      <c r="B21" s="85">
        <v>0.09</v>
      </c>
      <c r="C21" s="114" t="s">
        <v>420</v>
      </c>
      <c r="D21" s="114"/>
      <c r="E21" s="114"/>
      <c r="F21" s="114"/>
      <c r="G21" s="114"/>
      <c r="H21" s="114"/>
      <c r="I21" s="114"/>
      <c r="J21" s="114"/>
      <c r="K21" s="114"/>
      <c r="L21" s="114"/>
      <c r="M21" s="114"/>
      <c r="N21" s="114"/>
      <c r="O21" s="51">
        <f>B21*O20</f>
        <v>8.9999999999999993E-3</v>
      </c>
    </row>
    <row r="22" spans="1:15" ht="39" customHeight="1" x14ac:dyDescent="0.3">
      <c r="B22" s="12">
        <f>(1-B21)*B20</f>
        <v>65247</v>
      </c>
      <c r="C22" s="114" t="s">
        <v>384</v>
      </c>
      <c r="D22" s="114"/>
      <c r="E22" s="114"/>
      <c r="F22" s="114"/>
      <c r="G22" s="114"/>
      <c r="H22" s="114"/>
      <c r="I22" s="114"/>
      <c r="J22" s="114"/>
      <c r="K22" s="114"/>
      <c r="L22" s="114"/>
      <c r="M22" s="114"/>
      <c r="N22" s="114"/>
    </row>
    <row r="23" spans="1:15" ht="39" customHeight="1" x14ac:dyDescent="0.3">
      <c r="B23" s="12">
        <f>fossilBtu</f>
        <v>121258.5</v>
      </c>
      <c r="C23" s="114" t="s">
        <v>343</v>
      </c>
      <c r="D23" s="114"/>
      <c r="E23" s="114"/>
      <c r="F23" s="114"/>
      <c r="G23" s="114"/>
      <c r="H23" s="114"/>
      <c r="I23" s="114"/>
      <c r="J23" s="114"/>
      <c r="K23" s="114"/>
      <c r="L23" s="114"/>
      <c r="M23" s="114"/>
      <c r="N23" s="114"/>
    </row>
    <row r="24" spans="1:15" ht="39" customHeight="1" x14ac:dyDescent="0.3">
      <c r="B24" s="12">
        <f>B22*B23/1000000</f>
        <v>7911.7533494999998</v>
      </c>
      <c r="C24" s="114" t="s">
        <v>344</v>
      </c>
      <c r="D24" s="114"/>
      <c r="E24" s="114"/>
      <c r="F24" s="114"/>
      <c r="G24" s="114"/>
      <c r="H24" s="114"/>
      <c r="I24" s="114"/>
      <c r="J24" s="114"/>
      <c r="K24" s="114"/>
      <c r="L24" s="114"/>
      <c r="M24" s="114"/>
      <c r="N24" s="114"/>
    </row>
    <row r="25" spans="1:15" ht="39" customHeight="1" x14ac:dyDescent="0.3">
      <c r="B25" s="12">
        <f>B20-B22</f>
        <v>6453</v>
      </c>
      <c r="C25" s="114" t="s">
        <v>385</v>
      </c>
      <c r="D25" s="114"/>
      <c r="E25" s="114"/>
      <c r="F25" s="114"/>
      <c r="G25" s="114"/>
      <c r="H25" s="114"/>
      <c r="I25" s="114"/>
      <c r="J25" s="114"/>
      <c r="K25" s="114"/>
      <c r="L25" s="114"/>
      <c r="M25" s="114"/>
      <c r="N25" s="114"/>
    </row>
    <row r="26" spans="1:15" ht="39" customHeight="1" x14ac:dyDescent="0.3">
      <c r="B26" s="12">
        <v>84710</v>
      </c>
      <c r="C26" s="114" t="s">
        <v>346</v>
      </c>
      <c r="D26" s="114"/>
      <c r="E26" s="114"/>
      <c r="F26" s="114"/>
      <c r="G26" s="114"/>
      <c r="H26" s="114"/>
      <c r="I26" s="114"/>
      <c r="J26" s="114"/>
      <c r="K26" s="114"/>
      <c r="L26" s="114"/>
      <c r="M26" s="114"/>
      <c r="N26" s="114"/>
    </row>
    <row r="27" spans="1:15" ht="39" customHeight="1" x14ac:dyDescent="0.3">
      <c r="B27" s="12">
        <f>B25*B26/1000000</f>
        <v>546.63363000000004</v>
      </c>
      <c r="C27" s="114" t="s">
        <v>347</v>
      </c>
      <c r="D27" s="114"/>
      <c r="E27" s="114"/>
      <c r="F27" s="114"/>
      <c r="G27" s="114"/>
      <c r="H27" s="114"/>
      <c r="I27" s="114"/>
      <c r="J27" s="114"/>
      <c r="K27" s="114"/>
      <c r="L27" s="114"/>
      <c r="M27" s="114"/>
      <c r="N27" s="114"/>
    </row>
    <row r="28" spans="1:15" ht="39" customHeight="1" x14ac:dyDescent="0.3">
      <c r="B28" s="3">
        <f>B24+B27</f>
        <v>8458.3869794999991</v>
      </c>
      <c r="C28" s="113" t="s">
        <v>348</v>
      </c>
      <c r="D28" s="114"/>
      <c r="E28" s="114"/>
      <c r="F28" s="114"/>
      <c r="G28" s="114"/>
      <c r="H28" s="114"/>
      <c r="I28" s="114"/>
      <c r="J28" s="114"/>
      <c r="K28" s="114"/>
      <c r="L28" s="114"/>
      <c r="M28" s="114"/>
      <c r="N28" s="114"/>
    </row>
    <row r="29" spans="1:15" x14ac:dyDescent="0.3">
      <c r="B29" s="7"/>
    </row>
    <row r="30" spans="1:15" x14ac:dyDescent="0.3">
      <c r="B30" s="7"/>
      <c r="C30" s="4" t="s">
        <v>349</v>
      </c>
    </row>
    <row r="31" spans="1:15" x14ac:dyDescent="0.3">
      <c r="B31" s="7"/>
      <c r="C31" s="4"/>
    </row>
    <row r="32" spans="1:15" x14ac:dyDescent="0.3">
      <c r="B32" s="7" t="s">
        <v>386</v>
      </c>
      <c r="C32" s="5"/>
    </row>
    <row r="33" spans="1:15" x14ac:dyDescent="0.3">
      <c r="B33" s="7"/>
      <c r="C33" s="5"/>
    </row>
    <row r="34" spans="1:15" ht="39" customHeight="1" x14ac:dyDescent="0.3">
      <c r="A34" s="1">
        <v>1</v>
      </c>
      <c r="B34" s="13">
        <v>50</v>
      </c>
      <c r="C34" s="115" t="s">
        <v>387</v>
      </c>
      <c r="D34" s="114"/>
      <c r="E34" s="114"/>
      <c r="F34" s="114"/>
      <c r="G34" s="114"/>
      <c r="H34" s="114"/>
      <c r="I34" s="114"/>
      <c r="J34" s="114"/>
      <c r="K34" s="114"/>
      <c r="L34" s="114"/>
      <c r="M34" s="114"/>
      <c r="O34" s="23">
        <f>B34/regional_ev_count</f>
        <v>0.1</v>
      </c>
    </row>
    <row r="35" spans="1:15" ht="39" customHeight="1" x14ac:dyDescent="0.3">
      <c r="B35" s="14"/>
      <c r="C35" s="14"/>
      <c r="D35" s="9" t="s">
        <v>388</v>
      </c>
      <c r="E35" s="96" t="s">
        <v>424</v>
      </c>
      <c r="F35" s="14"/>
      <c r="G35" s="14"/>
      <c r="H35" s="14"/>
      <c r="I35" s="14"/>
      <c r="J35" s="14"/>
      <c r="K35" s="14"/>
      <c r="L35" s="14"/>
      <c r="M35" s="14"/>
      <c r="N35" s="14"/>
    </row>
    <row r="36" spans="1:15" ht="39" customHeight="1" x14ac:dyDescent="0.3">
      <c r="B36" s="13">
        <v>5000</v>
      </c>
      <c r="C36" s="114" t="s">
        <v>389</v>
      </c>
      <c r="D36" s="114"/>
      <c r="E36" s="114"/>
      <c r="F36" s="114"/>
      <c r="G36" s="114"/>
      <c r="H36" s="114"/>
      <c r="I36" s="114"/>
      <c r="J36" s="114"/>
      <c r="K36" s="114"/>
      <c r="L36" s="114"/>
      <c r="M36" s="114"/>
      <c r="N36" s="114"/>
      <c r="O36" s="16">
        <f>B36*O34</f>
        <v>500</v>
      </c>
    </row>
    <row r="37" spans="1:15" ht="39" customHeight="1" x14ac:dyDescent="0.3">
      <c r="B37" s="12">
        <v>3</v>
      </c>
      <c r="C37" s="117" t="s">
        <v>352</v>
      </c>
      <c r="D37" s="117"/>
      <c r="E37" s="117"/>
      <c r="F37" s="117"/>
      <c r="G37" s="117"/>
      <c r="H37" s="117"/>
      <c r="I37" s="117"/>
      <c r="J37" s="117"/>
      <c r="K37" s="117"/>
      <c r="L37" s="117"/>
      <c r="M37" s="117"/>
      <c r="N37" s="117"/>
    </row>
    <row r="38" spans="1:15" ht="39" customHeight="1" x14ac:dyDescent="0.3">
      <c r="B38" s="12">
        <f>B34*B36/B37</f>
        <v>83333.333333333328</v>
      </c>
      <c r="C38" s="117" t="s">
        <v>390</v>
      </c>
      <c r="D38" s="117"/>
      <c r="E38" s="117"/>
      <c r="F38" s="117"/>
      <c r="G38" s="117"/>
      <c r="H38" s="117"/>
      <c r="I38" s="117"/>
      <c r="J38" s="117"/>
      <c r="K38" s="117"/>
      <c r="L38" s="117"/>
      <c r="M38" s="117"/>
      <c r="N38" s="117"/>
    </row>
    <row r="39" spans="1:15" ht="39" customHeight="1" x14ac:dyDescent="0.3">
      <c r="B39" s="12">
        <v>3412</v>
      </c>
      <c r="C39" s="117" t="s">
        <v>354</v>
      </c>
      <c r="D39" s="117"/>
      <c r="E39" s="117"/>
      <c r="F39" s="117"/>
      <c r="G39" s="117"/>
      <c r="H39" s="117"/>
      <c r="I39" s="117"/>
      <c r="J39" s="117"/>
      <c r="K39" s="117"/>
      <c r="L39" s="117"/>
      <c r="M39" s="117"/>
      <c r="N39" s="117"/>
    </row>
    <row r="40" spans="1:15" ht="39" customHeight="1" x14ac:dyDescent="0.3">
      <c r="B40" s="3">
        <f>B38*B39/1000000</f>
        <v>284.33333333333331</v>
      </c>
      <c r="C40" s="118" t="s">
        <v>355</v>
      </c>
      <c r="D40" s="117"/>
      <c r="E40" s="117"/>
      <c r="F40" s="117"/>
      <c r="G40" s="117"/>
      <c r="H40" s="117"/>
      <c r="I40" s="117"/>
      <c r="J40" s="117"/>
      <c r="K40" s="117"/>
      <c r="L40" s="117"/>
      <c r="M40" s="117"/>
      <c r="N40" s="117"/>
    </row>
    <row r="41" spans="1:15" x14ac:dyDescent="0.3">
      <c r="B41" s="7"/>
    </row>
    <row r="43" spans="1:15" x14ac:dyDescent="0.3">
      <c r="C43" s="5"/>
    </row>
    <row r="45" spans="1:15" x14ac:dyDescent="0.3">
      <c r="B45" s="7"/>
    </row>
    <row r="50" spans="2:2" x14ac:dyDescent="0.3">
      <c r="B50" s="7"/>
    </row>
    <row r="52" spans="2:2" x14ac:dyDescent="0.3">
      <c r="B52" s="7"/>
    </row>
    <row r="54" spans="2:2" x14ac:dyDescent="0.3">
      <c r="B54" s="15"/>
    </row>
    <row r="55" spans="2:2" x14ac:dyDescent="0.3">
      <c r="B55" s="15"/>
    </row>
    <row r="56" spans="2:2" x14ac:dyDescent="0.3">
      <c r="B56" s="15"/>
    </row>
    <row r="70" spans="2:2" x14ac:dyDescent="0.3">
      <c r="B70" s="7"/>
    </row>
  </sheetData>
  <mergeCells count="31">
    <mergeCell ref="C40:N40"/>
    <mergeCell ref="C28:N28"/>
    <mergeCell ref="C34:M34"/>
    <mergeCell ref="C36:N36"/>
    <mergeCell ref="C37:N37"/>
    <mergeCell ref="C38:N38"/>
    <mergeCell ref="C39:N39"/>
    <mergeCell ref="C27:N27"/>
    <mergeCell ref="C16:N16"/>
    <mergeCell ref="E17:N17"/>
    <mergeCell ref="E18:N18"/>
    <mergeCell ref="E19:N19"/>
    <mergeCell ref="C20:N20"/>
    <mergeCell ref="C21:N21"/>
    <mergeCell ref="C22:N22"/>
    <mergeCell ref="C23:N23"/>
    <mergeCell ref="C24:N24"/>
    <mergeCell ref="C25:N25"/>
    <mergeCell ref="C26:N26"/>
    <mergeCell ref="C15:N15"/>
    <mergeCell ref="B3:L3"/>
    <mergeCell ref="M3:N3"/>
    <mergeCell ref="B4:N4"/>
    <mergeCell ref="B5:M5"/>
    <mergeCell ref="C7:N7"/>
    <mergeCell ref="C11:N11"/>
    <mergeCell ref="E12:F12"/>
    <mergeCell ref="G12:N12"/>
    <mergeCell ref="E13:F13"/>
    <mergeCell ref="G13:N13"/>
    <mergeCell ref="E14:N14"/>
  </mergeCells>
  <dataValidations count="1">
    <dataValidation type="list" allowBlank="1" showInputMessage="1" showErrorMessage="1" sqref="M3:N3" xr:uid="{986CC657-6780-4630-A877-FF90422B7E3C}">
      <formula1>INDIRECT("town_population[Municipality]")</formula1>
    </dataValidation>
  </dataValidations>
  <hyperlinks>
    <hyperlink ref="E12" r:id="rId1" display="Census data" xr:uid="{A2F4A30D-4641-49E5-8A19-D4668291821A}"/>
    <hyperlink ref="E12:F12" r:id="rId2" display="Census website" xr:uid="{40CF5D4F-9D84-4152-B857-942ADF1AE677}"/>
    <hyperlink ref="E35" r:id="rId3" display="Drive Electric" xr:uid="{5D92DD21-84C2-44B7-9D38-872AA7BFED94}"/>
  </hyperlinks>
  <pageMargins left="0.7" right="0.7" top="0.75" bottom="0.75" header="0.3" footer="0.3"/>
  <pageSetup orientation="portrait" horizontalDpi="1200" verticalDpi="12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7" ma:contentTypeDescription="Create a new document." ma:contentTypeScope="" ma:versionID="343c207e943c017ad979ab92d3118ab0">
  <xsd:schema xmlns:xsd="http://www.w3.org/2001/XMLSchema" xmlns:xs="http://www.w3.org/2001/XMLSchema" xmlns:p="http://schemas.microsoft.com/office/2006/metadata/properties" xmlns:ns1="http://schemas.microsoft.com/sharepoint/v3" xmlns:ns2="2819d22d-c924-42b3-954a-d3b43813cc67" xmlns:ns3="18dbc17e-cec9-4211-a89f-0bf74a616302" targetNamespace="http://schemas.microsoft.com/office/2006/metadata/properties" ma:root="true" ma:fieldsID="b815572db3e04d9de43d4f539f7b7804" ns1:_="" ns2:_="" ns3:_="">
    <xsd:import namespace="http://schemas.microsoft.com/sharepoint/v3"/>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9ce464a-492c-41bd-8c04-ef1f2b52060e}" ma:internalName="TaxCatchAll" ma:showField="CatchAllData" ma:web="18dbc17e-cec9-4211-a89f-0bf74a6163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8dbc17e-cec9-4211-a89f-0bf74a616302" xsi:nil="true"/>
    <lcf76f155ced4ddcb4097134ff3c332f xmlns="2819d22d-c924-42b3-954a-d3b43813cc67">
      <Terms xmlns="http://schemas.microsoft.com/office/infopath/2007/PartnerControls"/>
    </lcf76f155ced4ddcb4097134ff3c332f>
    <SharedWithUsers xmlns="18dbc17e-cec9-4211-a89f-0bf74a616302">
      <UserInfo>
        <DisplayName>Levenson, Keith</DisplayName>
        <AccountId>17</AccountId>
        <AccountType/>
      </UserInfo>
      <UserInfo>
        <DisplayName>Picotte, Philip</DisplayName>
        <AccountId>13</AccountId>
        <AccountType/>
      </UserInfo>
      <UserInfo>
        <DisplayName>McIlvennie, Claire</DisplayName>
        <AccountId>14</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F907B13-3E79-4F81-9851-C6B146474208}">
  <ds:schemaRefs>
    <ds:schemaRef ds:uri="http://schemas.microsoft.com/sharepoint/v3/contenttype/forms"/>
  </ds:schemaRefs>
</ds:datastoreItem>
</file>

<file path=customXml/itemProps2.xml><?xml version="1.0" encoding="utf-8"?>
<ds:datastoreItem xmlns:ds="http://schemas.openxmlformats.org/officeDocument/2006/customXml" ds:itemID="{0EE5ECB0-FDC3-46A2-AE9E-DD5505E59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8ECC89-01BF-46BE-A683-01726A702395}">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18dbc17e-cec9-4211-a89f-0bf74a616302"/>
    <ds:schemaRef ds:uri="2819d22d-c924-42b3-954a-d3b43813cc67"/>
    <ds:schemaRef ds:uri="http://schemas.microsoft.com/sharepoint/v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Instructions</vt:lpstr>
      <vt:lpstr>Population</vt:lpstr>
      <vt:lpstr>Establishments</vt:lpstr>
      <vt:lpstr>Vehicles</vt:lpstr>
      <vt:lpstr>1.Current Trans (Region)</vt:lpstr>
      <vt:lpstr>1.Current Heat (Region)</vt:lpstr>
      <vt:lpstr>BeginTrans</vt:lpstr>
      <vt:lpstr>1.Current Trans (1)</vt:lpstr>
      <vt:lpstr>1.Current Trans (2)</vt:lpstr>
      <vt:lpstr>1.Current Trans (3)</vt:lpstr>
      <vt:lpstr>1.Current Trans (4)</vt:lpstr>
      <vt:lpstr>1.Current Trans (5)</vt:lpstr>
      <vt:lpstr>1.Current Trans (6)</vt:lpstr>
      <vt:lpstr>1.Current Trans (7)</vt:lpstr>
      <vt:lpstr>1.Current Trans (8)</vt:lpstr>
      <vt:lpstr>1.Current Trans (9)</vt:lpstr>
      <vt:lpstr>1.Current Trans (10)</vt:lpstr>
      <vt:lpstr>EndTrans</vt:lpstr>
      <vt:lpstr>BeginHeat</vt:lpstr>
      <vt:lpstr>1.Current Heat (1)</vt:lpstr>
      <vt:lpstr>1.Current Heat (2)</vt:lpstr>
      <vt:lpstr>1.Current Heat (3)</vt:lpstr>
      <vt:lpstr>1.Current Heat (4)</vt:lpstr>
      <vt:lpstr>1.Current Heat (5)</vt:lpstr>
      <vt:lpstr>1.Current Heat (6)</vt:lpstr>
      <vt:lpstr>1.Current Heat (7)</vt:lpstr>
      <vt:lpstr>1.Current Heat (8)</vt:lpstr>
      <vt:lpstr>1.Current Heat (9)</vt:lpstr>
      <vt:lpstr>1.Current Heat (10)</vt:lpstr>
      <vt:lpstr>EndHeat</vt:lpstr>
      <vt:lpstr>regional_com_bldgs</vt:lpstr>
      <vt:lpstr>regional_com_heat_mmbtu</vt:lpstr>
      <vt:lpstr>regional_ev_count</vt:lpstr>
      <vt:lpstr>regional_gsl_gallons</vt:lpstr>
      <vt:lpstr>regional_ldv_count</vt:lpstr>
      <vt:lpstr>regional_ldv_mmbtu</vt:lpstr>
      <vt:lpstr>regional_res_bldgs</vt:lpstr>
      <vt:lpstr>regional_res_heat_mmbtu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Service Department</dc:creator>
  <cp:keywords/>
  <dc:description/>
  <cp:lastModifiedBy>McIlvennie, Claire</cp:lastModifiedBy>
  <cp:revision/>
  <dcterms:created xsi:type="dcterms:W3CDTF">2017-03-13T17:49:08Z</dcterms:created>
  <dcterms:modified xsi:type="dcterms:W3CDTF">2024-01-16T14:42:28Z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MediaServiceImageTags">
    <vt:lpwstr/>
  </property>
</Properties>
</file>