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450" windowWidth="15480" windowHeight="11460" tabRatio="885"/>
  </bookViews>
  <sheets>
    <sheet name="CT" sheetId="1140" r:id="rId1"/>
    <sheet name="MA-NEMA" sheetId="1141" r:id="rId2"/>
    <sheet name="MA-SEMA" sheetId="1142" r:id="rId3"/>
    <sheet name="MA-WCMA" sheetId="1143" r:id="rId4"/>
    <sheet name="MA" sheetId="1144" r:id="rId5"/>
    <sheet name="ME" sheetId="1145" r:id="rId6"/>
    <sheet name="NH" sheetId="1146" r:id="rId7"/>
    <sheet name="RI" sheetId="1147" r:id="rId8"/>
    <sheet name="VT" sheetId="1148" r:id="rId9"/>
    <sheet name="CT_Nominal" sheetId="1149" r:id="rId10"/>
  </sheets>
  <definedNames>
    <definedName name="deflat_Range">#REF!</definedName>
    <definedName name="NominalDiscountRate" localSheetId="9">CT_Nominal!$F$7</definedName>
    <definedName name="_xlnm.Print_Area" localSheetId="0">CT!$A$1:$AP$59</definedName>
    <definedName name="_xlnm.Print_Area" localSheetId="9">CT_Nominal!$A$1:$AP$59</definedName>
    <definedName name="_xlnm.Print_Area" localSheetId="4">MA!$A$1:$AP$59</definedName>
    <definedName name="_xlnm.Print_Area" localSheetId="1">'MA-NEMA'!$A$1:$AP$59</definedName>
    <definedName name="_xlnm.Print_Area" localSheetId="2">'MA-SEMA'!$A$1:$AP$59</definedName>
    <definedName name="_xlnm.Print_Area" localSheetId="3">'MA-WCMA'!$A$1:$AP$59</definedName>
    <definedName name="_xlnm.Print_Area" localSheetId="5">ME!$A$1:$AP$59</definedName>
    <definedName name="_xlnm.Print_Area" localSheetId="6">NH!$A$1:$AP$59</definedName>
    <definedName name="_xlnm.Print_Area" localSheetId="7">RI!$A$1:$AP$59</definedName>
    <definedName name="_xlnm.Print_Area" localSheetId="8">VT!$A$1:$AP$59</definedName>
    <definedName name="RealDiscountRate" localSheetId="0">#REF!</definedName>
    <definedName name="RealDiscountRate" localSheetId="4">#REF!</definedName>
    <definedName name="RealDiscountRate" localSheetId="1">#REF!</definedName>
    <definedName name="RealDiscountRate" localSheetId="2">#REF!</definedName>
    <definedName name="RealDiscountRate" localSheetId="3">#REF!</definedName>
    <definedName name="RealDiscountRate" localSheetId="5">#REF!</definedName>
    <definedName name="RealDiscountRate" localSheetId="6">#REF!</definedName>
    <definedName name="RealDiscountRate" localSheetId="7">#REF!</definedName>
    <definedName name="RealDiscountRate" localSheetId="8">#REF!</definedName>
    <definedName name="RealDiscountRate">#REF!</definedName>
    <definedName name="zoneRange_nominal">#REF!</definedName>
    <definedName name="zoneRange_real">#REF!</definedName>
  </definedNames>
  <calcPr calcId="152511"/>
</workbook>
</file>

<file path=xl/calcChain.xml><?xml version="1.0" encoding="utf-8"?>
<calcChain xmlns="http://schemas.openxmlformats.org/spreadsheetml/2006/main">
  <c r="AO51" i="1149" l="1"/>
  <c r="AK51" i="1149"/>
  <c r="Y51" i="1149"/>
  <c r="T51" i="1149"/>
  <c r="L51" i="1149"/>
  <c r="B51" i="1149"/>
  <c r="AC50" i="1149"/>
  <c r="T50" i="1149"/>
  <c r="S50" i="1149"/>
  <c r="N50" i="1149"/>
  <c r="AO49" i="1149"/>
  <c r="AK49" i="1149"/>
  <c r="S49" i="1149"/>
  <c r="N49" i="1149"/>
  <c r="F46" i="1149"/>
  <c r="E46" i="1149"/>
  <c r="D46" i="1149"/>
  <c r="C46" i="1149"/>
  <c r="C45" i="1149"/>
  <c r="F44" i="1149"/>
  <c r="E44" i="1149"/>
  <c r="D44" i="1149"/>
  <c r="C44" i="1149"/>
  <c r="C43" i="1149"/>
  <c r="F42" i="1149"/>
  <c r="E42" i="1149"/>
  <c r="D42" i="1149"/>
  <c r="C42" i="1149"/>
  <c r="C41" i="1149"/>
  <c r="E40" i="1149"/>
  <c r="F40" i="1149"/>
  <c r="D40" i="1149"/>
  <c r="C40" i="1149"/>
  <c r="C39" i="1149"/>
  <c r="F38" i="1149"/>
  <c r="E38" i="1149"/>
  <c r="D38" i="1149"/>
  <c r="C38" i="1149"/>
  <c r="C37" i="1149"/>
  <c r="F36" i="1149"/>
  <c r="E36" i="1149"/>
  <c r="D36" i="1149"/>
  <c r="C36" i="1149"/>
  <c r="C35" i="1149"/>
  <c r="F34" i="1149"/>
  <c r="E34" i="1149"/>
  <c r="D34" i="1149"/>
  <c r="C34" i="1149"/>
  <c r="C33" i="1149"/>
  <c r="E32" i="1149"/>
  <c r="F32" i="1149"/>
  <c r="D32" i="1149"/>
  <c r="C32" i="1149"/>
  <c r="C31" i="1149"/>
  <c r="F30" i="1149"/>
  <c r="E30" i="1149"/>
  <c r="D30" i="1149"/>
  <c r="C30" i="1149"/>
  <c r="C29" i="1149"/>
  <c r="F28" i="1149"/>
  <c r="E28" i="1149"/>
  <c r="D28" i="1149"/>
  <c r="C28" i="1149"/>
  <c r="C27" i="1149"/>
  <c r="F26" i="1149"/>
  <c r="E26" i="1149"/>
  <c r="D26" i="1149"/>
  <c r="C26" i="1149"/>
  <c r="C25" i="1149"/>
  <c r="E24" i="1149"/>
  <c r="F24" i="1149"/>
  <c r="D24" i="1149"/>
  <c r="C24" i="1149"/>
  <c r="C23" i="1149"/>
  <c r="W49" i="1149"/>
  <c r="F22" i="1149"/>
  <c r="E22" i="1149"/>
  <c r="D22" i="1149"/>
  <c r="C22" i="1149"/>
  <c r="D21" i="1149"/>
  <c r="C21" i="1149"/>
  <c r="F20" i="1149"/>
  <c r="E20" i="1149"/>
  <c r="D20" i="1149"/>
  <c r="C20" i="1149"/>
  <c r="AP50" i="1149"/>
  <c r="C19" i="1149"/>
  <c r="AO50" i="1149"/>
  <c r="AF51" i="1149"/>
  <c r="AB51" i="1149"/>
  <c r="O50" i="1149"/>
  <c r="F18" i="1149"/>
  <c r="E18" i="1149"/>
  <c r="D18" i="1149"/>
  <c r="C18" i="1149"/>
  <c r="AK50" i="1149"/>
  <c r="AI49" i="1149"/>
  <c r="AH50" i="1149"/>
  <c r="AC51" i="1149"/>
  <c r="T49" i="1149"/>
  <c r="M49" i="1149"/>
  <c r="L49" i="1149"/>
  <c r="K50" i="1149"/>
  <c r="J49" i="1149"/>
  <c r="H49" i="1149"/>
  <c r="G50" i="1149"/>
  <c r="C17" i="1149"/>
  <c r="D16" i="1149"/>
  <c r="C16" i="1149"/>
  <c r="F16" i="1149"/>
  <c r="E16" i="1149"/>
  <c r="A17" i="1149"/>
  <c r="AA2" i="1149"/>
  <c r="B51" i="1148"/>
  <c r="S50" i="1148"/>
  <c r="N50" i="1148"/>
  <c r="S49" i="1148"/>
  <c r="N49" i="1148"/>
  <c r="AA2" i="1148"/>
  <c r="S51" i="1147"/>
  <c r="B51" i="1147"/>
  <c r="S50" i="1147"/>
  <c r="N50" i="1147"/>
  <c r="S49" i="1147"/>
  <c r="N49" i="1147"/>
  <c r="A17" i="1147"/>
  <c r="AA2" i="1147"/>
  <c r="S51" i="1146"/>
  <c r="B51" i="1146"/>
  <c r="S50" i="1146"/>
  <c r="N50" i="1146"/>
  <c r="S49" i="1146"/>
  <c r="N49" i="1146"/>
  <c r="AA2" i="1146"/>
  <c r="S51" i="1145"/>
  <c r="B51" i="1145"/>
  <c r="S50" i="1145"/>
  <c r="N50" i="1145"/>
  <c r="S49" i="1145"/>
  <c r="N49" i="1145"/>
  <c r="AA2" i="1145"/>
  <c r="S51" i="1144"/>
  <c r="B51" i="1144"/>
  <c r="S50" i="1144"/>
  <c r="N50" i="1144"/>
  <c r="S49" i="1144"/>
  <c r="N49" i="1144"/>
  <c r="AA2" i="1144"/>
  <c r="S51" i="1143"/>
  <c r="B51" i="1143"/>
  <c r="S50" i="1143"/>
  <c r="N50" i="1143"/>
  <c r="S49" i="1143"/>
  <c r="N49" i="1143"/>
  <c r="AA2" i="1143"/>
  <c r="B51" i="1142"/>
  <c r="S50" i="1142"/>
  <c r="N50" i="1142"/>
  <c r="S49" i="1142"/>
  <c r="N49" i="1142"/>
  <c r="A17" i="1142"/>
  <c r="AA2" i="1142"/>
  <c r="B51" i="1141"/>
  <c r="S50" i="1141"/>
  <c r="N50" i="1141"/>
  <c r="S49" i="1141"/>
  <c r="N49" i="1141"/>
  <c r="AA2" i="1141"/>
  <c r="S51" i="1140"/>
  <c r="B51" i="1140"/>
  <c r="S50" i="1140"/>
  <c r="N50" i="1140"/>
  <c r="S49" i="1140"/>
  <c r="N49" i="1140"/>
  <c r="AA2" i="1140"/>
  <c r="P51" i="1149" l="1"/>
  <c r="U49" i="1149"/>
  <c r="U51" i="1149"/>
  <c r="U50" i="1149"/>
  <c r="AE49" i="1149"/>
  <c r="AE50" i="1149"/>
  <c r="F27" i="1149"/>
  <c r="D27" i="1149"/>
  <c r="E27" i="1149"/>
  <c r="F35" i="1149"/>
  <c r="E35" i="1149"/>
  <c r="D35" i="1149"/>
  <c r="F43" i="1149"/>
  <c r="E43" i="1149"/>
  <c r="D43" i="1149"/>
  <c r="K49" i="1149"/>
  <c r="V49" i="1149"/>
  <c r="V50" i="1149"/>
  <c r="AB50" i="1149"/>
  <c r="AF50" i="1149"/>
  <c r="AJ49" i="1149"/>
  <c r="Q49" i="1149"/>
  <c r="Q51" i="1149"/>
  <c r="Q50" i="1149"/>
  <c r="AN49" i="1149"/>
  <c r="AN50" i="1149"/>
  <c r="F21" i="1149"/>
  <c r="E21" i="1149"/>
  <c r="F29" i="1149"/>
  <c r="E29" i="1149"/>
  <c r="D29" i="1149"/>
  <c r="F37" i="1149"/>
  <c r="E37" i="1149"/>
  <c r="D37" i="1149"/>
  <c r="F45" i="1149"/>
  <c r="E45" i="1149"/>
  <c r="D45" i="1149"/>
  <c r="AB49" i="1149"/>
  <c r="P50" i="1149"/>
  <c r="AN51" i="1149"/>
  <c r="AA49" i="1149"/>
  <c r="AA50" i="1149"/>
  <c r="P49" i="1149"/>
  <c r="C50" i="1149"/>
  <c r="I49" i="1149"/>
  <c r="W50" i="1149"/>
  <c r="F23" i="1149"/>
  <c r="E23" i="1149"/>
  <c r="D23" i="1149"/>
  <c r="F31" i="1149"/>
  <c r="E31" i="1149"/>
  <c r="D31" i="1149"/>
  <c r="F39" i="1149"/>
  <c r="E39" i="1149"/>
  <c r="D39" i="1149"/>
  <c r="C49" i="1149"/>
  <c r="O49" i="1149"/>
  <c r="AF49" i="1149"/>
  <c r="H50" i="1149"/>
  <c r="A18" i="1149"/>
  <c r="A19" i="1149" s="1"/>
  <c r="A20" i="1149" s="1"/>
  <c r="A21" i="1149" s="1"/>
  <c r="A22" i="1149" s="1"/>
  <c r="A23" i="1149" s="1"/>
  <c r="A24" i="1149" s="1"/>
  <c r="A25" i="1149" s="1"/>
  <c r="A26" i="1149" s="1"/>
  <c r="A27" i="1149" s="1"/>
  <c r="A28" i="1149" s="1"/>
  <c r="A29" i="1149" s="1"/>
  <c r="A30" i="1149" s="1"/>
  <c r="A31" i="1149" s="1"/>
  <c r="A32" i="1149" s="1"/>
  <c r="A33" i="1149" s="1"/>
  <c r="A34" i="1149" s="1"/>
  <c r="A35" i="1149" s="1"/>
  <c r="A36" i="1149" s="1"/>
  <c r="A37" i="1149" s="1"/>
  <c r="A38" i="1149" s="1"/>
  <c r="A39" i="1149" s="1"/>
  <c r="A40" i="1149" s="1"/>
  <c r="A41" i="1149" s="1"/>
  <c r="A42" i="1149" s="1"/>
  <c r="A43" i="1149" s="1"/>
  <c r="A44" i="1149" s="1"/>
  <c r="A45" i="1149" s="1"/>
  <c r="A46" i="1149" s="1"/>
  <c r="A51" i="1149" s="1"/>
  <c r="D17" i="1149"/>
  <c r="Z49" i="1149"/>
  <c r="Z50" i="1149"/>
  <c r="AD49" i="1149"/>
  <c r="AD50" i="1149"/>
  <c r="F17" i="1149"/>
  <c r="E17" i="1149"/>
  <c r="AH51" i="1149"/>
  <c r="AH49" i="1149"/>
  <c r="AL51" i="1149"/>
  <c r="AL49" i="1149"/>
  <c r="R49" i="1149"/>
  <c r="R50" i="1149"/>
  <c r="AP51" i="1149"/>
  <c r="AP49" i="1149"/>
  <c r="F19" i="1149"/>
  <c r="AM49" i="1149"/>
  <c r="E19" i="1149"/>
  <c r="D19" i="1149"/>
  <c r="F25" i="1149"/>
  <c r="E25" i="1149"/>
  <c r="D25" i="1149"/>
  <c r="F33" i="1149"/>
  <c r="E33" i="1149"/>
  <c r="D33" i="1149"/>
  <c r="F41" i="1149"/>
  <c r="E41" i="1149"/>
  <c r="D41" i="1149"/>
  <c r="G49" i="1149"/>
  <c r="L50" i="1149"/>
  <c r="AL50" i="1149"/>
  <c r="H51" i="1149"/>
  <c r="AC49" i="1149"/>
  <c r="I50" i="1149"/>
  <c r="M50" i="1149"/>
  <c r="AI50" i="1149"/>
  <c r="I51" i="1149"/>
  <c r="M51" i="1149"/>
  <c r="J50" i="1149"/>
  <c r="AJ50" i="1149"/>
  <c r="J51" i="1149"/>
  <c r="N51" i="1149"/>
  <c r="R51" i="1149"/>
  <c r="V51" i="1149"/>
  <c r="Z51" i="1149"/>
  <c r="AD51" i="1149"/>
  <c r="AI51" i="1149"/>
  <c r="C51" i="1149"/>
  <c r="G51" i="1149"/>
  <c r="K51" i="1149"/>
  <c r="O51" i="1149"/>
  <c r="S51" i="1149"/>
  <c r="W51" i="1149"/>
  <c r="AA51" i="1149"/>
  <c r="AE51" i="1149"/>
  <c r="AJ51" i="1149"/>
  <c r="D16" i="1148"/>
  <c r="F16" i="1148"/>
  <c r="A17" i="1148"/>
  <c r="E16" i="1148"/>
  <c r="C16" i="1148"/>
  <c r="S51" i="1148"/>
  <c r="N51" i="1148"/>
  <c r="F16" i="1147"/>
  <c r="A18" i="1147"/>
  <c r="C16" i="1147"/>
  <c r="D16" i="1147"/>
  <c r="E16" i="1147"/>
  <c r="N51" i="1147"/>
  <c r="E16" i="1146"/>
  <c r="D16" i="1146"/>
  <c r="F16" i="1146"/>
  <c r="A17" i="1146"/>
  <c r="C16" i="1146"/>
  <c r="N51" i="1146"/>
  <c r="A17" i="1145"/>
  <c r="E16" i="1145"/>
  <c r="N51" i="1145"/>
  <c r="A17" i="1144"/>
  <c r="C16" i="1144"/>
  <c r="N51" i="1144"/>
  <c r="C16" i="1143"/>
  <c r="F16" i="1143"/>
  <c r="A17" i="1143"/>
  <c r="D16" i="1143"/>
  <c r="E16" i="1143"/>
  <c r="N51" i="1143"/>
  <c r="E17" i="1142"/>
  <c r="D16" i="1142"/>
  <c r="F16" i="1142"/>
  <c r="C16" i="1142"/>
  <c r="G17" i="1142"/>
  <c r="A18" i="1142"/>
  <c r="E16" i="1142"/>
  <c r="S51" i="1142"/>
  <c r="N51" i="1142"/>
  <c r="E16" i="1141"/>
  <c r="F16" i="1141"/>
  <c r="A17" i="1141"/>
  <c r="C16" i="1141"/>
  <c r="S51" i="1141"/>
  <c r="N51" i="1141"/>
  <c r="D16" i="1140"/>
  <c r="A17" i="1140"/>
  <c r="N51" i="1140"/>
  <c r="F51" i="1149" l="1"/>
  <c r="X51" i="1149"/>
  <c r="D49" i="1149"/>
  <c r="D51" i="1149"/>
  <c r="D50" i="1149"/>
  <c r="X49" i="1149"/>
  <c r="A49" i="1149"/>
  <c r="E49" i="1149"/>
  <c r="E51" i="1149"/>
  <c r="E50" i="1149"/>
  <c r="AM50" i="1149"/>
  <c r="AM51" i="1149"/>
  <c r="F49" i="1149"/>
  <c r="F50" i="1149"/>
  <c r="A50" i="1149"/>
  <c r="X50" i="1149"/>
  <c r="A18" i="1148"/>
  <c r="C17" i="1147"/>
  <c r="G18" i="1147"/>
  <c r="I18" i="1147" s="1"/>
  <c r="A19" i="1147"/>
  <c r="G17" i="1147"/>
  <c r="F17" i="1147"/>
  <c r="E17" i="1147"/>
  <c r="D17" i="1147"/>
  <c r="A18" i="1146"/>
  <c r="F16" i="1145"/>
  <c r="C16" i="1145"/>
  <c r="D16" i="1145"/>
  <c r="A18" i="1145"/>
  <c r="F16" i="1144"/>
  <c r="D16" i="1144"/>
  <c r="A18" i="1144"/>
  <c r="E16" i="1144"/>
  <c r="A18" i="1143"/>
  <c r="C17" i="1142"/>
  <c r="F17" i="1142"/>
  <c r="A19" i="1142"/>
  <c r="I17" i="1142"/>
  <c r="D17" i="1142"/>
  <c r="D16" i="1141"/>
  <c r="A18" i="1141"/>
  <c r="E16" i="1140"/>
  <c r="C16" i="1140"/>
  <c r="A18" i="1140"/>
  <c r="F16" i="1140"/>
  <c r="E17" i="1148" l="1"/>
  <c r="F17" i="1148"/>
  <c r="E18" i="1148"/>
  <c r="F18" i="1148"/>
  <c r="A19" i="1148"/>
  <c r="D18" i="1148"/>
  <c r="G18" i="1148"/>
  <c r="I18" i="1148" s="1"/>
  <c r="C17" i="1148"/>
  <c r="D17" i="1148"/>
  <c r="G17" i="1148"/>
  <c r="E18" i="1147"/>
  <c r="C18" i="1147"/>
  <c r="I17" i="1147"/>
  <c r="A20" i="1147"/>
  <c r="AM49" i="1147"/>
  <c r="C19" i="1147"/>
  <c r="AO51" i="1147"/>
  <c r="E19" i="1147"/>
  <c r="L50" i="1147"/>
  <c r="AI49" i="1147"/>
  <c r="Q49" i="1147"/>
  <c r="Q50" i="1147"/>
  <c r="Q51" i="1147"/>
  <c r="F18" i="1147"/>
  <c r="K50" i="1147"/>
  <c r="K49" i="1147"/>
  <c r="K51" i="1147"/>
  <c r="D18" i="1147"/>
  <c r="AJ51" i="1147"/>
  <c r="AI51" i="1147"/>
  <c r="L49" i="1147"/>
  <c r="J49" i="1147"/>
  <c r="L51" i="1147"/>
  <c r="G17" i="1146"/>
  <c r="F18" i="1146"/>
  <c r="D18" i="1146"/>
  <c r="G18" i="1146"/>
  <c r="I18" i="1146" s="1"/>
  <c r="E18" i="1146"/>
  <c r="A19" i="1146"/>
  <c r="C17" i="1146"/>
  <c r="D17" i="1146"/>
  <c r="F17" i="1146"/>
  <c r="E17" i="1146"/>
  <c r="F17" i="1145"/>
  <c r="E17" i="1145"/>
  <c r="C17" i="1145"/>
  <c r="C18" i="1145"/>
  <c r="F18" i="1145"/>
  <c r="A19" i="1145"/>
  <c r="D18" i="1145"/>
  <c r="E18" i="1145"/>
  <c r="G18" i="1145"/>
  <c r="I18" i="1145" s="1"/>
  <c r="G17" i="1145"/>
  <c r="D17" i="1145"/>
  <c r="E17" i="1144"/>
  <c r="F17" i="1144"/>
  <c r="G18" i="1144"/>
  <c r="I18" i="1144" s="1"/>
  <c r="A19" i="1144"/>
  <c r="D17" i="1144"/>
  <c r="G17" i="1144"/>
  <c r="C17" i="1144"/>
  <c r="G18" i="1143"/>
  <c r="I18" i="1143" s="1"/>
  <c r="A19" i="1143"/>
  <c r="C18" i="1143"/>
  <c r="D17" i="1143"/>
  <c r="C17" i="1143"/>
  <c r="G17" i="1143"/>
  <c r="F17" i="1143"/>
  <c r="E17" i="1143"/>
  <c r="A20" i="1142"/>
  <c r="AI50" i="1142"/>
  <c r="L51" i="1142"/>
  <c r="C19" i="1142"/>
  <c r="K50" i="1142"/>
  <c r="F19" i="1142"/>
  <c r="J51" i="1142"/>
  <c r="G19" i="1142"/>
  <c r="I19" i="1142" s="1"/>
  <c r="E19" i="1142"/>
  <c r="G18" i="1142"/>
  <c r="D18" i="1142"/>
  <c r="F18" i="1142"/>
  <c r="AL51" i="1142"/>
  <c r="K51" i="1142"/>
  <c r="C18" i="1142"/>
  <c r="E18" i="1142"/>
  <c r="F17" i="1141"/>
  <c r="E17" i="1141"/>
  <c r="C17" i="1141"/>
  <c r="G17" i="1141"/>
  <c r="C18" i="1141"/>
  <c r="G18" i="1141"/>
  <c r="I18" i="1141" s="1"/>
  <c r="F18" i="1141"/>
  <c r="A19" i="1141"/>
  <c r="D18" i="1141"/>
  <c r="E18" i="1141"/>
  <c r="D17" i="1141"/>
  <c r="G18" i="1140"/>
  <c r="I18" i="1140" s="1"/>
  <c r="A19" i="1140"/>
  <c r="E17" i="1140"/>
  <c r="C17" i="1140"/>
  <c r="D17" i="1140"/>
  <c r="F17" i="1140"/>
  <c r="G17" i="1140"/>
  <c r="I17" i="1148" l="1"/>
  <c r="Q51" i="1148"/>
  <c r="K51" i="1148"/>
  <c r="A20" i="1148"/>
  <c r="C18" i="1148"/>
  <c r="AL51" i="1148"/>
  <c r="AI50" i="1148"/>
  <c r="L50" i="1148"/>
  <c r="J49" i="1148"/>
  <c r="AL49" i="1147"/>
  <c r="AM50" i="1147"/>
  <c r="P49" i="1147"/>
  <c r="P50" i="1147"/>
  <c r="P51" i="1147"/>
  <c r="AJ49" i="1147"/>
  <c r="AJ50" i="1147"/>
  <c r="J51" i="1147"/>
  <c r="AK50" i="1147"/>
  <c r="AK51" i="1147"/>
  <c r="AL51" i="1147"/>
  <c r="AM51" i="1147"/>
  <c r="AO50" i="1147"/>
  <c r="J50" i="1147"/>
  <c r="AN50" i="1147"/>
  <c r="AN49" i="1147"/>
  <c r="AN51" i="1147"/>
  <c r="G20" i="1147"/>
  <c r="I20" i="1147" s="1"/>
  <c r="E20" i="1147"/>
  <c r="A21" i="1147"/>
  <c r="AO49" i="1147"/>
  <c r="AK49" i="1147"/>
  <c r="G19" i="1147"/>
  <c r="D19" i="1147"/>
  <c r="AP49" i="1147"/>
  <c r="AP50" i="1147"/>
  <c r="AP51" i="1147"/>
  <c r="R51" i="1147"/>
  <c r="M49" i="1147"/>
  <c r="M50" i="1147"/>
  <c r="O49" i="1147"/>
  <c r="O51" i="1147"/>
  <c r="O50" i="1147"/>
  <c r="M51" i="1147"/>
  <c r="R49" i="1147"/>
  <c r="F19" i="1147"/>
  <c r="AI50" i="1147"/>
  <c r="AL50" i="1147"/>
  <c r="I17" i="1146"/>
  <c r="AL49" i="1146"/>
  <c r="A20" i="1146"/>
  <c r="AM51" i="1146"/>
  <c r="L49" i="1146"/>
  <c r="J51" i="1146"/>
  <c r="K50" i="1146"/>
  <c r="C18" i="1146"/>
  <c r="AL50" i="1146"/>
  <c r="J49" i="1146"/>
  <c r="K51" i="1146"/>
  <c r="I17" i="1145"/>
  <c r="O49" i="1145"/>
  <c r="G19" i="1145"/>
  <c r="I19" i="1145" s="1"/>
  <c r="R49" i="1145"/>
  <c r="AP49" i="1145"/>
  <c r="Q49" i="1145"/>
  <c r="A20" i="1145"/>
  <c r="J51" i="1145"/>
  <c r="L50" i="1145"/>
  <c r="Q50" i="1145"/>
  <c r="Q51" i="1145"/>
  <c r="O51" i="1145"/>
  <c r="O50" i="1145"/>
  <c r="A20" i="1144"/>
  <c r="AM49" i="1144"/>
  <c r="AN49" i="1144"/>
  <c r="G19" i="1144"/>
  <c r="I19" i="1144" s="1"/>
  <c r="P50" i="1144"/>
  <c r="C18" i="1144"/>
  <c r="L50" i="1144"/>
  <c r="K51" i="1144"/>
  <c r="I17" i="1144"/>
  <c r="P51" i="1144"/>
  <c r="D18" i="1144"/>
  <c r="F18" i="1144"/>
  <c r="E18" i="1144"/>
  <c r="K49" i="1144"/>
  <c r="D18" i="1143"/>
  <c r="I17" i="1143"/>
  <c r="E18" i="1143"/>
  <c r="F18" i="1143"/>
  <c r="A20" i="1143"/>
  <c r="AL49" i="1143"/>
  <c r="K51" i="1143"/>
  <c r="M51" i="1142"/>
  <c r="M50" i="1142"/>
  <c r="AJ50" i="1142"/>
  <c r="M49" i="1142"/>
  <c r="AO49" i="1142"/>
  <c r="AK49" i="1142"/>
  <c r="AK50" i="1142"/>
  <c r="AO51" i="1142"/>
  <c r="L50" i="1142"/>
  <c r="L49" i="1142"/>
  <c r="AI49" i="1142"/>
  <c r="AI51" i="1142"/>
  <c r="AK51" i="1142"/>
  <c r="AJ49" i="1142"/>
  <c r="A21" i="1142"/>
  <c r="P49" i="1142"/>
  <c r="K49" i="1142"/>
  <c r="D19" i="1142"/>
  <c r="AN50" i="1142"/>
  <c r="AN49" i="1142"/>
  <c r="AN51" i="1142"/>
  <c r="O49" i="1142"/>
  <c r="J50" i="1142"/>
  <c r="J49" i="1142"/>
  <c r="R50" i="1142"/>
  <c r="R49" i="1142"/>
  <c r="R51" i="1142"/>
  <c r="I18" i="1142"/>
  <c r="AP49" i="1142"/>
  <c r="AL49" i="1142"/>
  <c r="AL50" i="1142"/>
  <c r="O50" i="1142"/>
  <c r="O51" i="1142"/>
  <c r="AJ51" i="1142"/>
  <c r="I17" i="1141"/>
  <c r="AK50" i="1141"/>
  <c r="AO49" i="1141"/>
  <c r="O50" i="1141"/>
  <c r="A20" i="1141"/>
  <c r="AJ49" i="1141"/>
  <c r="G19" i="1141"/>
  <c r="I19" i="1141" s="1"/>
  <c r="R51" i="1141"/>
  <c r="AL51" i="1141"/>
  <c r="AJ51" i="1141"/>
  <c r="M50" i="1141"/>
  <c r="AK51" i="1141"/>
  <c r="J50" i="1141"/>
  <c r="C18" i="1140"/>
  <c r="I17" i="1140"/>
  <c r="D18" i="1140"/>
  <c r="E18" i="1140"/>
  <c r="A20" i="1140"/>
  <c r="AL51" i="1140"/>
  <c r="K49" i="1140"/>
  <c r="O49" i="1140"/>
  <c r="AK51" i="1140"/>
  <c r="F18" i="1140"/>
  <c r="J50" i="1140"/>
  <c r="G20" i="1148" l="1"/>
  <c r="I20" i="1148" s="1"/>
  <c r="A21" i="1148"/>
  <c r="C20" i="1148"/>
  <c r="G19" i="1148"/>
  <c r="J50" i="1148"/>
  <c r="AK49" i="1148"/>
  <c r="AK50" i="1148"/>
  <c r="AK51" i="1148"/>
  <c r="Q49" i="1148"/>
  <c r="J51" i="1148"/>
  <c r="L51" i="1148"/>
  <c r="K50" i="1148"/>
  <c r="M50" i="1148"/>
  <c r="M51" i="1148"/>
  <c r="M49" i="1148"/>
  <c r="AJ51" i="1148"/>
  <c r="AJ50" i="1148"/>
  <c r="AJ49" i="1148"/>
  <c r="AL49" i="1148"/>
  <c r="D19" i="1148"/>
  <c r="F19" i="1148"/>
  <c r="Q50" i="1148"/>
  <c r="L49" i="1148"/>
  <c r="K49" i="1148"/>
  <c r="AL50" i="1148"/>
  <c r="C19" i="1148"/>
  <c r="E19" i="1148"/>
  <c r="AI49" i="1148"/>
  <c r="AI51" i="1148"/>
  <c r="R50" i="1147"/>
  <c r="D20" i="1147"/>
  <c r="C20" i="1147"/>
  <c r="I19" i="1147"/>
  <c r="F20" i="1147"/>
  <c r="A22" i="1147"/>
  <c r="D21" i="1147"/>
  <c r="F21" i="1147"/>
  <c r="AM50" i="1146"/>
  <c r="A21" i="1146"/>
  <c r="M51" i="1146"/>
  <c r="M50" i="1146"/>
  <c r="M49" i="1146"/>
  <c r="AJ50" i="1146"/>
  <c r="AJ49" i="1146"/>
  <c r="AJ51" i="1146"/>
  <c r="F19" i="1146"/>
  <c r="L50" i="1146"/>
  <c r="G19" i="1146"/>
  <c r="AI50" i="1146"/>
  <c r="AI49" i="1146"/>
  <c r="D19" i="1146"/>
  <c r="K49" i="1146"/>
  <c r="L51" i="1146"/>
  <c r="AM49" i="1146"/>
  <c r="AL51" i="1146"/>
  <c r="C19" i="1146"/>
  <c r="E19" i="1146"/>
  <c r="J50" i="1146"/>
  <c r="AK49" i="1146"/>
  <c r="AK50" i="1146"/>
  <c r="AK51" i="1146"/>
  <c r="AI51" i="1146"/>
  <c r="J49" i="1145"/>
  <c r="AL49" i="1145"/>
  <c r="AP50" i="1145"/>
  <c r="M51" i="1145"/>
  <c r="AI51" i="1145"/>
  <c r="AJ49" i="1145"/>
  <c r="AI49" i="1145"/>
  <c r="F19" i="1145"/>
  <c r="AI50" i="1145"/>
  <c r="AP51" i="1145"/>
  <c r="J50" i="1145"/>
  <c r="R51" i="1145"/>
  <c r="C19" i="1145"/>
  <c r="D19" i="1145"/>
  <c r="AK50" i="1145"/>
  <c r="AK51" i="1145"/>
  <c r="AK49" i="1145"/>
  <c r="AL50" i="1145"/>
  <c r="M50" i="1145"/>
  <c r="R50" i="1145"/>
  <c r="AJ50" i="1145"/>
  <c r="L49" i="1145"/>
  <c r="A21" i="1145"/>
  <c r="K51" i="1145"/>
  <c r="K49" i="1145"/>
  <c r="K50" i="1145"/>
  <c r="E19" i="1145"/>
  <c r="L51" i="1145"/>
  <c r="M49" i="1145"/>
  <c r="AL51" i="1145"/>
  <c r="AJ51" i="1145"/>
  <c r="AI49" i="1144"/>
  <c r="P49" i="1144"/>
  <c r="AI50" i="1144"/>
  <c r="AM51" i="1144"/>
  <c r="A21" i="1144"/>
  <c r="L51" i="1144"/>
  <c r="J51" i="1144"/>
  <c r="J49" i="1144"/>
  <c r="J50" i="1144"/>
  <c r="AK50" i="1144"/>
  <c r="AK49" i="1144"/>
  <c r="AK51" i="1144"/>
  <c r="L49" i="1144"/>
  <c r="AM50" i="1144"/>
  <c r="AJ49" i="1144"/>
  <c r="AL51" i="1144"/>
  <c r="AL50" i="1144"/>
  <c r="AL49" i="1144"/>
  <c r="E19" i="1144"/>
  <c r="D19" i="1144"/>
  <c r="AJ51" i="1144"/>
  <c r="K50" i="1144"/>
  <c r="AI51" i="1144"/>
  <c r="AN51" i="1144"/>
  <c r="M49" i="1144"/>
  <c r="M51" i="1144"/>
  <c r="M50" i="1144"/>
  <c r="AN50" i="1144"/>
  <c r="AJ50" i="1144"/>
  <c r="C19" i="1144"/>
  <c r="F19" i="1144"/>
  <c r="J51" i="1143"/>
  <c r="J50" i="1143"/>
  <c r="J49" i="1143"/>
  <c r="AK50" i="1143"/>
  <c r="AK49" i="1143"/>
  <c r="AK51" i="1143"/>
  <c r="M49" i="1143"/>
  <c r="AJ51" i="1143"/>
  <c r="C20" i="1143"/>
  <c r="F20" i="1143"/>
  <c r="A21" i="1143"/>
  <c r="D20" i="1143"/>
  <c r="G20" i="1143"/>
  <c r="I20" i="1143" s="1"/>
  <c r="E20" i="1143"/>
  <c r="K49" i="1143"/>
  <c r="D19" i="1143"/>
  <c r="F19" i="1143"/>
  <c r="E19" i="1143"/>
  <c r="AL51" i="1143"/>
  <c r="AJ49" i="1143"/>
  <c r="K50" i="1143"/>
  <c r="G19" i="1143"/>
  <c r="C19" i="1143"/>
  <c r="L51" i="1143"/>
  <c r="L49" i="1143"/>
  <c r="L50" i="1143"/>
  <c r="AI50" i="1143"/>
  <c r="AI51" i="1143"/>
  <c r="AI49" i="1143"/>
  <c r="M50" i="1143"/>
  <c r="AJ50" i="1143"/>
  <c r="M51" i="1143"/>
  <c r="AL50" i="1143"/>
  <c r="AP51" i="1142"/>
  <c r="AO50" i="1142"/>
  <c r="P50" i="1142"/>
  <c r="G20" i="1142"/>
  <c r="AM49" i="1142"/>
  <c r="AM51" i="1142"/>
  <c r="AM50" i="1142"/>
  <c r="P51" i="1142"/>
  <c r="C20" i="1142"/>
  <c r="AP50" i="1142"/>
  <c r="F20" i="1142"/>
  <c r="A22" i="1142"/>
  <c r="C21" i="1142"/>
  <c r="D20" i="1142"/>
  <c r="E20" i="1142"/>
  <c r="Q51" i="1142"/>
  <c r="Q49" i="1142"/>
  <c r="Q50" i="1142"/>
  <c r="M49" i="1141"/>
  <c r="E19" i="1141"/>
  <c r="R50" i="1141"/>
  <c r="O49" i="1141"/>
  <c r="K49" i="1141"/>
  <c r="F19" i="1141"/>
  <c r="AO50" i="1141"/>
  <c r="R49" i="1141"/>
  <c r="O51" i="1141"/>
  <c r="L50" i="1141"/>
  <c r="A21" i="1141"/>
  <c r="D20" i="1141"/>
  <c r="L49" i="1141"/>
  <c r="D19" i="1141"/>
  <c r="C19" i="1141"/>
  <c r="AO51" i="1141"/>
  <c r="J49" i="1141"/>
  <c r="M51" i="1141"/>
  <c r="AK49" i="1141"/>
  <c r="AL50" i="1141"/>
  <c r="L51" i="1141"/>
  <c r="AI50" i="1141"/>
  <c r="AI51" i="1141"/>
  <c r="AI49" i="1141"/>
  <c r="AJ50" i="1141"/>
  <c r="AL49" i="1141"/>
  <c r="K50" i="1141"/>
  <c r="K51" i="1141"/>
  <c r="J51" i="1141"/>
  <c r="G19" i="1140"/>
  <c r="F19" i="1140"/>
  <c r="C19" i="1140"/>
  <c r="L50" i="1140"/>
  <c r="L49" i="1140"/>
  <c r="L51" i="1140"/>
  <c r="AI49" i="1140"/>
  <c r="AI51" i="1140"/>
  <c r="AI50" i="1140"/>
  <c r="E19" i="1140"/>
  <c r="AL49" i="1140"/>
  <c r="O50" i="1140"/>
  <c r="J49" i="1140"/>
  <c r="J51" i="1140"/>
  <c r="A21" i="1140"/>
  <c r="D20" i="1140"/>
  <c r="C20" i="1140"/>
  <c r="F20" i="1140"/>
  <c r="G20" i="1140"/>
  <c r="I20" i="1140" s="1"/>
  <c r="E20" i="1140"/>
  <c r="K50" i="1140"/>
  <c r="D19" i="1140"/>
  <c r="M49" i="1140"/>
  <c r="M50" i="1140"/>
  <c r="M51" i="1140"/>
  <c r="AJ51" i="1140"/>
  <c r="AJ50" i="1140"/>
  <c r="AJ49" i="1140"/>
  <c r="O51" i="1140"/>
  <c r="AK49" i="1140"/>
  <c r="AL50" i="1140"/>
  <c r="K51" i="1140"/>
  <c r="AK50" i="1140"/>
  <c r="E20" i="1148" l="1"/>
  <c r="AP50" i="1148"/>
  <c r="AP49" i="1148"/>
  <c r="AP51" i="1148"/>
  <c r="P51" i="1148"/>
  <c r="P50" i="1148"/>
  <c r="P49" i="1148"/>
  <c r="O51" i="1148"/>
  <c r="O49" i="1148"/>
  <c r="O50" i="1148"/>
  <c r="A22" i="1148"/>
  <c r="AM51" i="1148"/>
  <c r="AM50" i="1148"/>
  <c r="AM49" i="1148"/>
  <c r="F20" i="1148"/>
  <c r="AN49" i="1148"/>
  <c r="AN51" i="1148"/>
  <c r="AN50" i="1148"/>
  <c r="R50" i="1148"/>
  <c r="R51" i="1148"/>
  <c r="R49" i="1148"/>
  <c r="AO49" i="1148"/>
  <c r="AO50" i="1148"/>
  <c r="AO51" i="1148"/>
  <c r="I19" i="1148"/>
  <c r="D20" i="1148"/>
  <c r="A23" i="1147"/>
  <c r="C21" i="1147"/>
  <c r="E21" i="1147"/>
  <c r="H21" i="1147"/>
  <c r="G21" i="1147"/>
  <c r="O50" i="1146"/>
  <c r="O49" i="1146"/>
  <c r="O51" i="1146"/>
  <c r="AP50" i="1146"/>
  <c r="AP49" i="1146"/>
  <c r="AP51" i="1146"/>
  <c r="I19" i="1146"/>
  <c r="F20" i="1146"/>
  <c r="G20" i="1146"/>
  <c r="I20" i="1146" s="1"/>
  <c r="E20" i="1146"/>
  <c r="AO49" i="1146"/>
  <c r="AO50" i="1146"/>
  <c r="AO51" i="1146"/>
  <c r="C20" i="1146"/>
  <c r="D20" i="1146"/>
  <c r="P49" i="1146"/>
  <c r="P51" i="1146"/>
  <c r="P50" i="1146"/>
  <c r="A22" i="1146"/>
  <c r="Q51" i="1146"/>
  <c r="Q49" i="1146"/>
  <c r="Q50" i="1146"/>
  <c r="AN49" i="1146"/>
  <c r="AN50" i="1146"/>
  <c r="AN51" i="1146"/>
  <c r="R49" i="1146"/>
  <c r="R50" i="1146"/>
  <c r="R51" i="1146"/>
  <c r="P49" i="1145"/>
  <c r="P50" i="1145"/>
  <c r="P51" i="1145"/>
  <c r="A22" i="1145"/>
  <c r="AN50" i="1145"/>
  <c r="AN49" i="1145"/>
  <c r="AN51" i="1145"/>
  <c r="C20" i="1145"/>
  <c r="D20" i="1145"/>
  <c r="E20" i="1145"/>
  <c r="AM51" i="1145"/>
  <c r="AM49" i="1145"/>
  <c r="AM50" i="1145"/>
  <c r="F20" i="1145"/>
  <c r="G20" i="1145"/>
  <c r="AO50" i="1145"/>
  <c r="AO51" i="1145"/>
  <c r="AO49" i="1145"/>
  <c r="C20" i="1144"/>
  <c r="AO51" i="1144"/>
  <c r="AO50" i="1144"/>
  <c r="AO49" i="1144"/>
  <c r="O49" i="1144"/>
  <c r="O51" i="1144"/>
  <c r="O50" i="1144"/>
  <c r="F20" i="1144"/>
  <c r="D20" i="1144"/>
  <c r="AP51" i="1144"/>
  <c r="AP49" i="1144"/>
  <c r="AP50" i="1144"/>
  <c r="Q51" i="1144"/>
  <c r="Q49" i="1144"/>
  <c r="Q50" i="1144"/>
  <c r="E20" i="1144"/>
  <c r="R50" i="1144"/>
  <c r="R49" i="1144"/>
  <c r="R51" i="1144"/>
  <c r="A22" i="1144"/>
  <c r="G20" i="1144"/>
  <c r="P49" i="1143"/>
  <c r="P51" i="1143"/>
  <c r="P50" i="1143"/>
  <c r="R49" i="1143"/>
  <c r="R51" i="1143"/>
  <c r="R50" i="1143"/>
  <c r="AO50" i="1143"/>
  <c r="AO49" i="1143"/>
  <c r="AO51" i="1143"/>
  <c r="AP49" i="1143"/>
  <c r="AP50" i="1143"/>
  <c r="AP51" i="1143"/>
  <c r="AN50" i="1143"/>
  <c r="AN49" i="1143"/>
  <c r="AN51" i="1143"/>
  <c r="AM49" i="1143"/>
  <c r="AM50" i="1143"/>
  <c r="AM51" i="1143"/>
  <c r="Q49" i="1143"/>
  <c r="Q50" i="1143"/>
  <c r="Q51" i="1143"/>
  <c r="I19" i="1143"/>
  <c r="A22" i="1143"/>
  <c r="O50" i="1143"/>
  <c r="O51" i="1143"/>
  <c r="O49" i="1143"/>
  <c r="E21" i="1142"/>
  <c r="H21" i="1142"/>
  <c r="G21" i="1142"/>
  <c r="F21" i="1142"/>
  <c r="D21" i="1142"/>
  <c r="A23" i="1142"/>
  <c r="I20" i="1142"/>
  <c r="P49" i="1141"/>
  <c r="P50" i="1141"/>
  <c r="P51" i="1141"/>
  <c r="AN50" i="1141"/>
  <c r="AN51" i="1141"/>
  <c r="AN49" i="1141"/>
  <c r="F20" i="1141"/>
  <c r="C20" i="1141"/>
  <c r="Q49" i="1141"/>
  <c r="Q50" i="1141"/>
  <c r="Q51" i="1141"/>
  <c r="AP49" i="1141"/>
  <c r="AP50" i="1141"/>
  <c r="AP51" i="1141"/>
  <c r="E20" i="1141"/>
  <c r="AM50" i="1141"/>
  <c r="AM51" i="1141"/>
  <c r="AM49" i="1141"/>
  <c r="A22" i="1141"/>
  <c r="G20" i="1141"/>
  <c r="AP49" i="1140"/>
  <c r="AP51" i="1140"/>
  <c r="AP50" i="1140"/>
  <c r="P49" i="1140"/>
  <c r="P51" i="1140"/>
  <c r="P50" i="1140"/>
  <c r="AM51" i="1140"/>
  <c r="AM50" i="1140"/>
  <c r="AM49" i="1140"/>
  <c r="Q50" i="1140"/>
  <c r="Q51" i="1140"/>
  <c r="Q49" i="1140"/>
  <c r="I19" i="1140"/>
  <c r="AN50" i="1140"/>
  <c r="AN51" i="1140"/>
  <c r="AN49" i="1140"/>
  <c r="R50" i="1140"/>
  <c r="R49" i="1140"/>
  <c r="R51" i="1140"/>
  <c r="AO51" i="1140"/>
  <c r="AO49" i="1140"/>
  <c r="AO50" i="1140"/>
  <c r="A22" i="1140"/>
  <c r="F21" i="1148" l="1"/>
  <c r="C21" i="1148"/>
  <c r="A23" i="1148"/>
  <c r="G21" i="1148"/>
  <c r="H21" i="1148"/>
  <c r="E21" i="1148"/>
  <c r="D21" i="1148"/>
  <c r="I21" i="1147"/>
  <c r="D22" i="1147"/>
  <c r="C22" i="1147"/>
  <c r="F22" i="1147"/>
  <c r="E22" i="1147"/>
  <c r="A24" i="1147"/>
  <c r="F23" i="1147"/>
  <c r="G22" i="1147"/>
  <c r="H22" i="1147"/>
  <c r="C22" i="1146"/>
  <c r="F22" i="1146"/>
  <c r="A23" i="1146"/>
  <c r="D22" i="1146"/>
  <c r="C21" i="1146"/>
  <c r="D21" i="1146"/>
  <c r="E21" i="1146"/>
  <c r="F21" i="1146"/>
  <c r="H21" i="1146"/>
  <c r="G21" i="1146"/>
  <c r="I20" i="1145"/>
  <c r="E21" i="1145"/>
  <c r="D21" i="1145"/>
  <c r="F21" i="1145"/>
  <c r="G21" i="1145"/>
  <c r="H21" i="1145"/>
  <c r="A23" i="1145"/>
  <c r="C21" i="1145"/>
  <c r="E21" i="1144"/>
  <c r="D21" i="1144"/>
  <c r="G21" i="1144"/>
  <c r="H21" i="1144"/>
  <c r="C22" i="1144"/>
  <c r="A23" i="1144"/>
  <c r="D22" i="1144"/>
  <c r="F22" i="1144"/>
  <c r="E22" i="1144"/>
  <c r="I20" i="1144"/>
  <c r="F21" i="1144"/>
  <c r="C21" i="1144"/>
  <c r="C22" i="1143"/>
  <c r="F22" i="1143"/>
  <c r="A23" i="1143"/>
  <c r="D22" i="1143"/>
  <c r="E22" i="1143"/>
  <c r="F21" i="1143"/>
  <c r="H21" i="1143"/>
  <c r="G21" i="1143"/>
  <c r="C21" i="1143"/>
  <c r="D21" i="1143"/>
  <c r="E21" i="1143"/>
  <c r="I21" i="1142"/>
  <c r="F22" i="1142"/>
  <c r="C22" i="1142"/>
  <c r="D22" i="1142"/>
  <c r="E22" i="1142"/>
  <c r="H22" i="1142"/>
  <c r="G22" i="1142"/>
  <c r="A24" i="1142"/>
  <c r="D23" i="1142"/>
  <c r="F21" i="1141"/>
  <c r="D21" i="1141"/>
  <c r="E21" i="1141"/>
  <c r="A23" i="1141"/>
  <c r="I20" i="1141"/>
  <c r="C21" i="1141"/>
  <c r="G21" i="1141"/>
  <c r="H21" i="1141"/>
  <c r="F21" i="1140"/>
  <c r="D21" i="1140"/>
  <c r="E21" i="1140"/>
  <c r="C21" i="1140"/>
  <c r="H21" i="1140"/>
  <c r="G21" i="1140"/>
  <c r="A23" i="1140"/>
  <c r="D22" i="1148" l="1"/>
  <c r="C22" i="1148"/>
  <c r="E22" i="1148"/>
  <c r="I21" i="1148"/>
  <c r="C23" i="1148"/>
  <c r="A24" i="1148"/>
  <c r="D23" i="1148"/>
  <c r="G22" i="1148"/>
  <c r="H22" i="1148"/>
  <c r="F22" i="1148"/>
  <c r="I22" i="1147"/>
  <c r="C23" i="1147"/>
  <c r="D23" i="1147"/>
  <c r="E23" i="1147"/>
  <c r="H23" i="1147"/>
  <c r="G23" i="1147"/>
  <c r="D24" i="1147"/>
  <c r="A25" i="1147"/>
  <c r="E22" i="1146"/>
  <c r="G22" i="1146"/>
  <c r="H22" i="1146"/>
  <c r="A24" i="1146"/>
  <c r="I21" i="1146"/>
  <c r="I21" i="1145"/>
  <c r="E22" i="1145"/>
  <c r="F22" i="1145"/>
  <c r="H22" i="1145"/>
  <c r="G22" i="1145"/>
  <c r="D22" i="1145"/>
  <c r="C22" i="1145"/>
  <c r="F23" i="1145"/>
  <c r="A24" i="1145"/>
  <c r="D23" i="1145"/>
  <c r="E23" i="1145"/>
  <c r="I21" i="1144"/>
  <c r="A24" i="1144"/>
  <c r="H22" i="1144"/>
  <c r="G22" i="1144"/>
  <c r="G22" i="1143"/>
  <c r="H22" i="1143"/>
  <c r="I21" i="1143"/>
  <c r="A24" i="1143"/>
  <c r="C23" i="1143"/>
  <c r="F23" i="1142"/>
  <c r="H23" i="1142"/>
  <c r="G23" i="1142"/>
  <c r="I22" i="1142"/>
  <c r="C23" i="1142"/>
  <c r="E23" i="1142"/>
  <c r="A25" i="1142"/>
  <c r="F22" i="1141"/>
  <c r="I21" i="1141"/>
  <c r="C22" i="1141"/>
  <c r="E22" i="1141"/>
  <c r="D22" i="1141"/>
  <c r="A24" i="1141"/>
  <c r="D23" i="1141"/>
  <c r="H22" i="1141"/>
  <c r="G22" i="1141"/>
  <c r="C22" i="1140"/>
  <c r="D22" i="1140"/>
  <c r="E22" i="1140"/>
  <c r="F22" i="1140"/>
  <c r="H22" i="1140"/>
  <c r="G22" i="1140"/>
  <c r="A24" i="1140"/>
  <c r="C23" i="1140"/>
  <c r="I21" i="1140"/>
  <c r="I22" i="1148" l="1"/>
  <c r="F23" i="1148"/>
  <c r="G23" i="1148"/>
  <c r="H23" i="1148"/>
  <c r="A25" i="1148"/>
  <c r="E23" i="1148"/>
  <c r="I23" i="1147"/>
  <c r="F25" i="1147"/>
  <c r="E25" i="1147"/>
  <c r="D25" i="1147"/>
  <c r="A26" i="1147"/>
  <c r="E24" i="1147"/>
  <c r="G24" i="1147"/>
  <c r="H24" i="1147"/>
  <c r="F24" i="1147"/>
  <c r="C24" i="1147"/>
  <c r="E23" i="1146"/>
  <c r="F23" i="1146"/>
  <c r="H23" i="1146"/>
  <c r="G23" i="1146"/>
  <c r="I22" i="1146"/>
  <c r="D23" i="1146"/>
  <c r="C23" i="1146"/>
  <c r="A25" i="1146"/>
  <c r="E24" i="1146"/>
  <c r="A25" i="1145"/>
  <c r="C24" i="1145"/>
  <c r="I22" i="1145"/>
  <c r="C23" i="1145"/>
  <c r="G23" i="1145"/>
  <c r="H23" i="1145"/>
  <c r="C23" i="1144"/>
  <c r="D23" i="1144"/>
  <c r="E23" i="1144"/>
  <c r="H23" i="1144"/>
  <c r="G23" i="1144"/>
  <c r="F24" i="1144"/>
  <c r="A25" i="1144"/>
  <c r="I22" i="1144"/>
  <c r="F23" i="1144"/>
  <c r="A25" i="1143"/>
  <c r="C24" i="1143"/>
  <c r="F24" i="1143"/>
  <c r="D24" i="1143"/>
  <c r="I22" i="1143"/>
  <c r="D23" i="1143"/>
  <c r="E23" i="1143"/>
  <c r="F23" i="1143"/>
  <c r="H23" i="1143"/>
  <c r="G23" i="1143"/>
  <c r="I23" i="1142"/>
  <c r="C24" i="1142"/>
  <c r="H24" i="1142"/>
  <c r="G24" i="1142"/>
  <c r="A26" i="1142"/>
  <c r="D24" i="1142"/>
  <c r="E24" i="1142"/>
  <c r="F24" i="1142"/>
  <c r="F23" i="1141"/>
  <c r="C23" i="1141"/>
  <c r="G23" i="1141"/>
  <c r="H23" i="1141"/>
  <c r="A25" i="1141"/>
  <c r="F24" i="1141"/>
  <c r="E23" i="1141"/>
  <c r="I22" i="1141"/>
  <c r="D23" i="1140"/>
  <c r="E23" i="1140"/>
  <c r="H23" i="1140"/>
  <c r="G23" i="1140"/>
  <c r="A25" i="1140"/>
  <c r="D24" i="1140"/>
  <c r="C24" i="1140"/>
  <c r="F23" i="1140"/>
  <c r="I22" i="1140"/>
  <c r="E24" i="1148" l="1"/>
  <c r="C24" i="1148"/>
  <c r="A26" i="1148"/>
  <c r="F25" i="1148"/>
  <c r="D25" i="1148"/>
  <c r="E25" i="1148"/>
  <c r="G24" i="1148"/>
  <c r="H24" i="1148"/>
  <c r="I23" i="1148"/>
  <c r="F24" i="1148"/>
  <c r="D24" i="1148"/>
  <c r="C25" i="1147"/>
  <c r="I24" i="1147"/>
  <c r="G25" i="1147"/>
  <c r="H25" i="1147"/>
  <c r="W49" i="1147"/>
  <c r="A27" i="1147"/>
  <c r="AE49" i="1147"/>
  <c r="V49" i="1147"/>
  <c r="AH49" i="1147"/>
  <c r="AD49" i="1147"/>
  <c r="U49" i="1147"/>
  <c r="T49" i="1147"/>
  <c r="A49" i="1147"/>
  <c r="X49" i="1147"/>
  <c r="C24" i="1146"/>
  <c r="D24" i="1146"/>
  <c r="F24" i="1146"/>
  <c r="A26" i="1146"/>
  <c r="I23" i="1146"/>
  <c r="G24" i="1146"/>
  <c r="H24" i="1146"/>
  <c r="I23" i="1145"/>
  <c r="F24" i="1145"/>
  <c r="H24" i="1145"/>
  <c r="G24" i="1145"/>
  <c r="F25" i="1145"/>
  <c r="A26" i="1145"/>
  <c r="C25" i="1145"/>
  <c r="D25" i="1145"/>
  <c r="E25" i="1145"/>
  <c r="D24" i="1145"/>
  <c r="E24" i="1145"/>
  <c r="G24" i="1144"/>
  <c r="H24" i="1144"/>
  <c r="A26" i="1144"/>
  <c r="D25" i="1144"/>
  <c r="F25" i="1144"/>
  <c r="C24" i="1144"/>
  <c r="I23" i="1144"/>
  <c r="D24" i="1144"/>
  <c r="E24" i="1144"/>
  <c r="I23" i="1143"/>
  <c r="C25" i="1143"/>
  <c r="A26" i="1143"/>
  <c r="D25" i="1143"/>
  <c r="E25" i="1143"/>
  <c r="E24" i="1143"/>
  <c r="G24" i="1143"/>
  <c r="H24" i="1143"/>
  <c r="C25" i="1142"/>
  <c r="D25" i="1142"/>
  <c r="F25" i="1142"/>
  <c r="E25" i="1142"/>
  <c r="H25" i="1142"/>
  <c r="G25" i="1142"/>
  <c r="A27" i="1142"/>
  <c r="AE49" i="1142"/>
  <c r="V49" i="1142"/>
  <c r="T49" i="1142"/>
  <c r="AH49" i="1142"/>
  <c r="W49" i="1142"/>
  <c r="AD49" i="1142"/>
  <c r="U49" i="1142"/>
  <c r="X49" i="1142"/>
  <c r="A49" i="1142"/>
  <c r="I24" i="1142"/>
  <c r="C24" i="1141"/>
  <c r="H24" i="1141"/>
  <c r="G24" i="1141"/>
  <c r="I23" i="1141"/>
  <c r="A26" i="1141"/>
  <c r="D24" i="1141"/>
  <c r="E24" i="1141"/>
  <c r="A26" i="1140"/>
  <c r="E24" i="1140"/>
  <c r="H24" i="1140"/>
  <c r="G24" i="1140"/>
  <c r="F24" i="1140"/>
  <c r="I23" i="1140"/>
  <c r="G25" i="1148" l="1"/>
  <c r="H25" i="1148"/>
  <c r="C25" i="1148"/>
  <c r="A27" i="1148"/>
  <c r="AE49" i="1148"/>
  <c r="V49" i="1148"/>
  <c r="AH49" i="1148"/>
  <c r="AD49" i="1148"/>
  <c r="U49" i="1148"/>
  <c r="T49" i="1148"/>
  <c r="W49" i="1148"/>
  <c r="X49" i="1148"/>
  <c r="A49" i="1148"/>
  <c r="I24" i="1148"/>
  <c r="I25" i="1147"/>
  <c r="C26" i="1147"/>
  <c r="C49" i="1147" s="1"/>
  <c r="Z49" i="1147"/>
  <c r="E26" i="1147"/>
  <c r="E49" i="1147" s="1"/>
  <c r="AB49" i="1147"/>
  <c r="H26" i="1147"/>
  <c r="H49" i="1147" s="1"/>
  <c r="G26" i="1147"/>
  <c r="AF49" i="1147"/>
  <c r="F26" i="1147"/>
  <c r="F49" i="1147" s="1"/>
  <c r="AC49" i="1147"/>
  <c r="F27" i="1147"/>
  <c r="E27" i="1147"/>
  <c r="A28" i="1147"/>
  <c r="D27" i="1147"/>
  <c r="D26" i="1147"/>
  <c r="D49" i="1147" s="1"/>
  <c r="AA49" i="1147"/>
  <c r="I24" i="1146"/>
  <c r="D25" i="1146"/>
  <c r="E25" i="1146"/>
  <c r="F25" i="1146"/>
  <c r="H25" i="1146"/>
  <c r="G25" i="1146"/>
  <c r="AH49" i="1146"/>
  <c r="AD49" i="1146"/>
  <c r="U49" i="1146"/>
  <c r="T49" i="1146"/>
  <c r="A27" i="1146"/>
  <c r="AE49" i="1146"/>
  <c r="V49" i="1146"/>
  <c r="W49" i="1146"/>
  <c r="A49" i="1146"/>
  <c r="X49" i="1146"/>
  <c r="C25" i="1146"/>
  <c r="I24" i="1145"/>
  <c r="G25" i="1145"/>
  <c r="H25" i="1145"/>
  <c r="W49" i="1145"/>
  <c r="A27" i="1145"/>
  <c r="AE49" i="1145"/>
  <c r="V49" i="1145"/>
  <c r="AH49" i="1145"/>
  <c r="AD49" i="1145"/>
  <c r="U49" i="1145"/>
  <c r="T49" i="1145"/>
  <c r="A49" i="1145"/>
  <c r="X49" i="1145"/>
  <c r="I24" i="1144"/>
  <c r="H25" i="1144"/>
  <c r="G25" i="1144"/>
  <c r="AH49" i="1144"/>
  <c r="AD49" i="1144"/>
  <c r="U49" i="1144"/>
  <c r="T49" i="1144"/>
  <c r="W49" i="1144"/>
  <c r="A27" i="1144"/>
  <c r="AE49" i="1144"/>
  <c r="V49" i="1144"/>
  <c r="X49" i="1144"/>
  <c r="A49" i="1144"/>
  <c r="C25" i="1144"/>
  <c r="Z49" i="1144"/>
  <c r="E25" i="1144"/>
  <c r="G25" i="1143"/>
  <c r="H25" i="1143"/>
  <c r="I24" i="1143"/>
  <c r="W49" i="1143"/>
  <c r="A27" i="1143"/>
  <c r="AE49" i="1143"/>
  <c r="V49" i="1143"/>
  <c r="AH49" i="1143"/>
  <c r="AC49" i="1143"/>
  <c r="T49" i="1143"/>
  <c r="AD49" i="1143"/>
  <c r="X49" i="1143"/>
  <c r="A49" i="1143"/>
  <c r="F25" i="1143"/>
  <c r="U49" i="1143"/>
  <c r="H26" i="1142"/>
  <c r="H49" i="1142" s="1"/>
  <c r="G26" i="1142"/>
  <c r="AF49" i="1142"/>
  <c r="D26" i="1142"/>
  <c r="D49" i="1142" s="1"/>
  <c r="AA49" i="1142"/>
  <c r="E26" i="1142"/>
  <c r="E49" i="1142" s="1"/>
  <c r="AB49" i="1142"/>
  <c r="C26" i="1142"/>
  <c r="C49" i="1142" s="1"/>
  <c r="Z49" i="1142"/>
  <c r="A28" i="1142"/>
  <c r="F26" i="1142"/>
  <c r="AC49" i="1142"/>
  <c r="I25" i="1142"/>
  <c r="C25" i="1141"/>
  <c r="AH49" i="1141"/>
  <c r="AD49" i="1141"/>
  <c r="U49" i="1141"/>
  <c r="T49" i="1141"/>
  <c r="A27" i="1141"/>
  <c r="AE49" i="1141"/>
  <c r="V49" i="1141"/>
  <c r="W49" i="1141"/>
  <c r="X49" i="1141"/>
  <c r="A49" i="1141"/>
  <c r="D25" i="1141"/>
  <c r="E25" i="1141"/>
  <c r="I24" i="1141"/>
  <c r="F25" i="1141"/>
  <c r="H25" i="1141"/>
  <c r="G25" i="1141"/>
  <c r="C25" i="1140"/>
  <c r="D25" i="1140"/>
  <c r="I24" i="1140"/>
  <c r="A27" i="1140"/>
  <c r="AE49" i="1140"/>
  <c r="V49" i="1140"/>
  <c r="AH49" i="1140"/>
  <c r="AD49" i="1140"/>
  <c r="U49" i="1140"/>
  <c r="T49" i="1140"/>
  <c r="W49" i="1140"/>
  <c r="A49" i="1140"/>
  <c r="X49" i="1140"/>
  <c r="F25" i="1140"/>
  <c r="E25" i="1140"/>
  <c r="H25" i="1140"/>
  <c r="G25" i="1140"/>
  <c r="C26" i="1148" l="1"/>
  <c r="C49" i="1148" s="1"/>
  <c r="Z49" i="1148"/>
  <c r="D26" i="1148"/>
  <c r="D49" i="1148" s="1"/>
  <c r="AA49" i="1148"/>
  <c r="F26" i="1148"/>
  <c r="F49" i="1148" s="1"/>
  <c r="AC49" i="1148"/>
  <c r="I25" i="1148"/>
  <c r="E26" i="1148"/>
  <c r="E49" i="1148" s="1"/>
  <c r="AB49" i="1148"/>
  <c r="A28" i="1148"/>
  <c r="D27" i="1148"/>
  <c r="C27" i="1148"/>
  <c r="H26" i="1148"/>
  <c r="H49" i="1148" s="1"/>
  <c r="G26" i="1148"/>
  <c r="G49" i="1148" s="1"/>
  <c r="AF49" i="1148"/>
  <c r="C27" i="1147"/>
  <c r="I26" i="1147"/>
  <c r="I49" i="1147" s="1"/>
  <c r="G49" i="1147"/>
  <c r="A29" i="1147"/>
  <c r="F28" i="1147"/>
  <c r="G27" i="1147"/>
  <c r="H27" i="1147"/>
  <c r="F26" i="1146"/>
  <c r="F49" i="1146" s="1"/>
  <c r="AC49" i="1146"/>
  <c r="C26" i="1146"/>
  <c r="C49" i="1146" s="1"/>
  <c r="Z49" i="1146"/>
  <c r="I25" i="1146"/>
  <c r="D26" i="1146"/>
  <c r="D49" i="1146" s="1"/>
  <c r="AA49" i="1146"/>
  <c r="E26" i="1146"/>
  <c r="E49" i="1146" s="1"/>
  <c r="AB49" i="1146"/>
  <c r="G26" i="1146"/>
  <c r="H26" i="1146"/>
  <c r="H49" i="1146" s="1"/>
  <c r="AF49" i="1146"/>
  <c r="A28" i="1146"/>
  <c r="F26" i="1145"/>
  <c r="F49" i="1145" s="1"/>
  <c r="AC49" i="1145"/>
  <c r="F27" i="1145"/>
  <c r="E27" i="1145"/>
  <c r="A28" i="1145"/>
  <c r="D27" i="1145"/>
  <c r="C26" i="1145"/>
  <c r="C49" i="1145" s="1"/>
  <c r="Z49" i="1145"/>
  <c r="D26" i="1145"/>
  <c r="AA49" i="1145"/>
  <c r="E26" i="1145"/>
  <c r="E49" i="1145" s="1"/>
  <c r="AB49" i="1145"/>
  <c r="I25" i="1145"/>
  <c r="H26" i="1145"/>
  <c r="G26" i="1145"/>
  <c r="AF49" i="1145"/>
  <c r="E26" i="1144"/>
  <c r="E49" i="1144" s="1"/>
  <c r="AB49" i="1144"/>
  <c r="A28" i="1144"/>
  <c r="D27" i="1144"/>
  <c r="C26" i="1144"/>
  <c r="C49" i="1144" s="1"/>
  <c r="D26" i="1144"/>
  <c r="D49" i="1144" s="1"/>
  <c r="AA49" i="1144"/>
  <c r="F26" i="1144"/>
  <c r="F49" i="1144" s="1"/>
  <c r="AC49" i="1144"/>
  <c r="G26" i="1144"/>
  <c r="H26" i="1144"/>
  <c r="AF49" i="1144"/>
  <c r="I25" i="1144"/>
  <c r="C27" i="1143"/>
  <c r="F27" i="1143"/>
  <c r="E27" i="1143"/>
  <c r="A28" i="1143"/>
  <c r="D27" i="1143"/>
  <c r="C26" i="1143"/>
  <c r="C49" i="1143" s="1"/>
  <c r="Z49" i="1143"/>
  <c r="H26" i="1143"/>
  <c r="G26" i="1143"/>
  <c r="AF49" i="1143"/>
  <c r="F26" i="1143"/>
  <c r="F49" i="1143" s="1"/>
  <c r="D26" i="1143"/>
  <c r="AA49" i="1143"/>
  <c r="E26" i="1143"/>
  <c r="E49" i="1143" s="1"/>
  <c r="AB49" i="1143"/>
  <c r="I25" i="1143"/>
  <c r="F49" i="1142"/>
  <c r="E27" i="1142"/>
  <c r="A29" i="1142"/>
  <c r="C27" i="1142"/>
  <c r="D27" i="1142"/>
  <c r="F27" i="1142"/>
  <c r="I26" i="1142"/>
  <c r="I49" i="1142" s="1"/>
  <c r="G49" i="1142"/>
  <c r="H27" i="1142"/>
  <c r="G27" i="1142"/>
  <c r="I25" i="1141"/>
  <c r="G26" i="1141"/>
  <c r="H26" i="1141"/>
  <c r="H49" i="1141" s="1"/>
  <c r="AF49" i="1141"/>
  <c r="D26" i="1141"/>
  <c r="D49" i="1141" s="1"/>
  <c r="AA49" i="1141"/>
  <c r="F26" i="1141"/>
  <c r="F49" i="1141" s="1"/>
  <c r="AC49" i="1141"/>
  <c r="E26" i="1141"/>
  <c r="E49" i="1141" s="1"/>
  <c r="AB49" i="1141"/>
  <c r="A28" i="1141"/>
  <c r="C27" i="1141"/>
  <c r="C26" i="1141"/>
  <c r="C49" i="1141" s="1"/>
  <c r="Z49" i="1141"/>
  <c r="I25" i="1140"/>
  <c r="H26" i="1140"/>
  <c r="H49" i="1140" s="1"/>
  <c r="G26" i="1140"/>
  <c r="I26" i="1140" s="1"/>
  <c r="I49" i="1140" s="1"/>
  <c r="AF49" i="1140"/>
  <c r="C26" i="1140"/>
  <c r="Z49" i="1140"/>
  <c r="D26" i="1140"/>
  <c r="D49" i="1140" s="1"/>
  <c r="AA49" i="1140"/>
  <c r="F26" i="1140"/>
  <c r="F49" i="1140" s="1"/>
  <c r="AC49" i="1140"/>
  <c r="E26" i="1140"/>
  <c r="E49" i="1140" s="1"/>
  <c r="AB49" i="1140"/>
  <c r="A28" i="1140"/>
  <c r="F27" i="1148" l="1"/>
  <c r="I26" i="1148"/>
  <c r="E27" i="1148"/>
  <c r="I49" i="1148"/>
  <c r="H27" i="1148"/>
  <c r="G27" i="1148"/>
  <c r="A29" i="1148"/>
  <c r="C28" i="1148"/>
  <c r="F28" i="1148"/>
  <c r="E28" i="1148"/>
  <c r="C28" i="1147"/>
  <c r="D28" i="1147"/>
  <c r="E28" i="1147"/>
  <c r="H28" i="1147"/>
  <c r="G28" i="1147"/>
  <c r="C29" i="1147"/>
  <c r="F29" i="1147"/>
  <c r="E29" i="1147"/>
  <c r="D29" i="1147"/>
  <c r="A30" i="1147"/>
  <c r="I27" i="1147"/>
  <c r="D27" i="1146"/>
  <c r="E27" i="1146"/>
  <c r="I26" i="1146"/>
  <c r="I49" i="1146" s="1"/>
  <c r="G49" i="1146"/>
  <c r="F27" i="1146"/>
  <c r="H27" i="1146"/>
  <c r="G27" i="1146"/>
  <c r="I27" i="1146" s="1"/>
  <c r="C27" i="1146"/>
  <c r="F28" i="1146"/>
  <c r="A29" i="1146"/>
  <c r="D28" i="1146"/>
  <c r="E28" i="1146"/>
  <c r="C27" i="1145"/>
  <c r="G27" i="1145"/>
  <c r="H27" i="1145"/>
  <c r="D49" i="1145"/>
  <c r="I26" i="1145"/>
  <c r="I49" i="1145" s="1"/>
  <c r="G49" i="1145"/>
  <c r="A29" i="1145"/>
  <c r="D28" i="1145"/>
  <c r="C28" i="1145"/>
  <c r="F28" i="1145"/>
  <c r="H49" i="1145"/>
  <c r="H27" i="1144"/>
  <c r="G27" i="1144"/>
  <c r="I26" i="1144"/>
  <c r="I49" i="1144" s="1"/>
  <c r="G49" i="1144"/>
  <c r="F27" i="1144"/>
  <c r="C27" i="1144"/>
  <c r="H49" i="1144"/>
  <c r="E27" i="1144"/>
  <c r="A29" i="1144"/>
  <c r="F28" i="1144"/>
  <c r="D28" i="1144"/>
  <c r="C28" i="1144"/>
  <c r="I26" i="1143"/>
  <c r="I49" i="1143" s="1"/>
  <c r="G49" i="1143"/>
  <c r="D49" i="1143"/>
  <c r="H49" i="1143"/>
  <c r="G27" i="1143"/>
  <c r="H27" i="1143"/>
  <c r="A29" i="1143"/>
  <c r="I27" i="1142"/>
  <c r="A30" i="1142"/>
  <c r="C29" i="1142"/>
  <c r="C28" i="1142"/>
  <c r="D28" i="1142"/>
  <c r="H28" i="1142"/>
  <c r="G28" i="1142"/>
  <c r="E28" i="1142"/>
  <c r="F28" i="1142"/>
  <c r="D27" i="1141"/>
  <c r="E27" i="1141"/>
  <c r="F27" i="1141"/>
  <c r="H27" i="1141"/>
  <c r="G27" i="1141"/>
  <c r="C28" i="1141"/>
  <c r="F28" i="1141"/>
  <c r="A29" i="1141"/>
  <c r="D28" i="1141"/>
  <c r="E28" i="1141"/>
  <c r="I26" i="1141"/>
  <c r="I49" i="1141" s="1"/>
  <c r="G49" i="1141"/>
  <c r="C27" i="1140"/>
  <c r="A29" i="1140"/>
  <c r="E28" i="1140"/>
  <c r="F27" i="1140"/>
  <c r="G49" i="1140"/>
  <c r="D27" i="1140"/>
  <c r="E27" i="1140"/>
  <c r="C49" i="1140"/>
  <c r="H27" i="1140"/>
  <c r="G27" i="1140"/>
  <c r="D28" i="1148" l="1"/>
  <c r="I27" i="1148"/>
  <c r="H28" i="1148"/>
  <c r="G28" i="1148"/>
  <c r="A30" i="1148"/>
  <c r="D29" i="1148"/>
  <c r="C29" i="1148"/>
  <c r="A31" i="1147"/>
  <c r="D30" i="1147"/>
  <c r="C30" i="1147"/>
  <c r="G29" i="1147"/>
  <c r="H29" i="1147"/>
  <c r="I28" i="1147"/>
  <c r="G28" i="1146"/>
  <c r="H28" i="1146"/>
  <c r="A30" i="1146"/>
  <c r="F29" i="1146"/>
  <c r="C29" i="1146"/>
  <c r="C28" i="1146"/>
  <c r="C29" i="1145"/>
  <c r="F29" i="1145"/>
  <c r="E29" i="1145"/>
  <c r="D29" i="1145"/>
  <c r="A30" i="1145"/>
  <c r="E28" i="1145"/>
  <c r="H28" i="1145"/>
  <c r="G28" i="1145"/>
  <c r="I27" i="1145"/>
  <c r="I27" i="1144"/>
  <c r="H28" i="1144"/>
  <c r="G28" i="1144"/>
  <c r="A30" i="1144"/>
  <c r="E29" i="1144"/>
  <c r="E28" i="1144"/>
  <c r="F28" i="1143"/>
  <c r="C28" i="1143"/>
  <c r="D28" i="1143"/>
  <c r="E28" i="1143"/>
  <c r="H28" i="1143"/>
  <c r="G28" i="1143"/>
  <c r="A30" i="1143"/>
  <c r="E29" i="1143"/>
  <c r="I27" i="1143"/>
  <c r="I28" i="1142"/>
  <c r="E29" i="1142"/>
  <c r="H29" i="1142"/>
  <c r="G29" i="1142"/>
  <c r="A31" i="1142"/>
  <c r="C30" i="1142"/>
  <c r="E30" i="1142"/>
  <c r="D29" i="1142"/>
  <c r="F29" i="1142"/>
  <c r="G28" i="1141"/>
  <c r="H28" i="1141"/>
  <c r="A30" i="1141"/>
  <c r="D29" i="1141"/>
  <c r="F29" i="1141"/>
  <c r="C29" i="1141"/>
  <c r="I27" i="1141"/>
  <c r="C28" i="1140"/>
  <c r="D28" i="1140"/>
  <c r="I27" i="1140"/>
  <c r="F28" i="1140"/>
  <c r="A30" i="1140"/>
  <c r="E29" i="1140"/>
  <c r="D29" i="1140"/>
  <c r="C29" i="1140"/>
  <c r="H28" i="1140"/>
  <c r="G28" i="1140"/>
  <c r="I28" i="1148" l="1"/>
  <c r="E29" i="1148"/>
  <c r="F29" i="1148"/>
  <c r="H29" i="1148"/>
  <c r="G29" i="1148"/>
  <c r="A31" i="1148"/>
  <c r="E30" i="1148"/>
  <c r="E30" i="1147"/>
  <c r="AH50" i="1147"/>
  <c r="AD50" i="1147"/>
  <c r="U50" i="1147"/>
  <c r="T50" i="1147"/>
  <c r="W50" i="1147"/>
  <c r="V50" i="1147"/>
  <c r="AE50" i="1147"/>
  <c r="A32" i="1147"/>
  <c r="A50" i="1147"/>
  <c r="X50" i="1147"/>
  <c r="I29" i="1147"/>
  <c r="F30" i="1147"/>
  <c r="H30" i="1147"/>
  <c r="G30" i="1147"/>
  <c r="D29" i="1146"/>
  <c r="E29" i="1146"/>
  <c r="H29" i="1146"/>
  <c r="G29" i="1146"/>
  <c r="A31" i="1146"/>
  <c r="F30" i="1146"/>
  <c r="I28" i="1146"/>
  <c r="I28" i="1145"/>
  <c r="A31" i="1145"/>
  <c r="D30" i="1145"/>
  <c r="C30" i="1145"/>
  <c r="F30" i="1145"/>
  <c r="G29" i="1145"/>
  <c r="H29" i="1145"/>
  <c r="F29" i="1144"/>
  <c r="D29" i="1144"/>
  <c r="I28" i="1144"/>
  <c r="F30" i="1144"/>
  <c r="D30" i="1144"/>
  <c r="C30" i="1144"/>
  <c r="A31" i="1144"/>
  <c r="G29" i="1144"/>
  <c r="H29" i="1144"/>
  <c r="C29" i="1144"/>
  <c r="I28" i="1143"/>
  <c r="D29" i="1143"/>
  <c r="F29" i="1143"/>
  <c r="G29" i="1143"/>
  <c r="I29" i="1143" s="1"/>
  <c r="H29" i="1143"/>
  <c r="A31" i="1143"/>
  <c r="C29" i="1143"/>
  <c r="T50" i="1142"/>
  <c r="A32" i="1142"/>
  <c r="AE50" i="1142"/>
  <c r="V50" i="1142"/>
  <c r="AH50" i="1142"/>
  <c r="W50" i="1142"/>
  <c r="AD50" i="1142"/>
  <c r="U50" i="1142"/>
  <c r="A50" i="1142"/>
  <c r="X50" i="1142"/>
  <c r="I29" i="1142"/>
  <c r="D30" i="1142"/>
  <c r="H30" i="1142"/>
  <c r="G30" i="1142"/>
  <c r="F30" i="1142"/>
  <c r="E29" i="1141"/>
  <c r="H29" i="1141"/>
  <c r="G29" i="1141"/>
  <c r="A31" i="1141"/>
  <c r="E30" i="1141"/>
  <c r="I28" i="1141"/>
  <c r="I28" i="1140"/>
  <c r="F29" i="1140"/>
  <c r="H29" i="1140"/>
  <c r="G29" i="1140"/>
  <c r="F30" i="1140"/>
  <c r="E30" i="1140"/>
  <c r="D30" i="1140"/>
  <c r="C30" i="1140"/>
  <c r="A31" i="1140"/>
  <c r="I29" i="1148" l="1"/>
  <c r="T50" i="1148"/>
  <c r="W50" i="1148"/>
  <c r="A32" i="1148"/>
  <c r="AE50" i="1148"/>
  <c r="V50" i="1148"/>
  <c r="AH50" i="1148"/>
  <c r="AD50" i="1148"/>
  <c r="U50" i="1148"/>
  <c r="A50" i="1148"/>
  <c r="X50" i="1148"/>
  <c r="H30" i="1148"/>
  <c r="G30" i="1148"/>
  <c r="C30" i="1148"/>
  <c r="D30" i="1148"/>
  <c r="F30" i="1148"/>
  <c r="I30" i="1147"/>
  <c r="C31" i="1147"/>
  <c r="C50" i="1147" s="1"/>
  <c r="Z50" i="1147"/>
  <c r="A33" i="1147"/>
  <c r="D32" i="1147"/>
  <c r="C32" i="1147"/>
  <c r="F32" i="1147"/>
  <c r="F31" i="1147"/>
  <c r="F50" i="1147" s="1"/>
  <c r="AC50" i="1147"/>
  <c r="G31" i="1147"/>
  <c r="H31" i="1147"/>
  <c r="H50" i="1147" s="1"/>
  <c r="AF50" i="1147"/>
  <c r="D31" i="1147"/>
  <c r="D50" i="1147" s="1"/>
  <c r="AA50" i="1147"/>
  <c r="E31" i="1147"/>
  <c r="E50" i="1147" s="1"/>
  <c r="AB50" i="1147"/>
  <c r="I29" i="1146"/>
  <c r="D30" i="1146"/>
  <c r="E30" i="1146"/>
  <c r="T50" i="1146"/>
  <c r="W50" i="1146"/>
  <c r="AD50" i="1146"/>
  <c r="U50" i="1146"/>
  <c r="A32" i="1146"/>
  <c r="AE50" i="1146"/>
  <c r="V50" i="1146"/>
  <c r="AH50" i="1146"/>
  <c r="A50" i="1146"/>
  <c r="X50" i="1146"/>
  <c r="G30" i="1146"/>
  <c r="H30" i="1146"/>
  <c r="C30" i="1146"/>
  <c r="I29" i="1145"/>
  <c r="AH50" i="1145"/>
  <c r="AD50" i="1145"/>
  <c r="U50" i="1145"/>
  <c r="T50" i="1145"/>
  <c r="W50" i="1145"/>
  <c r="AE50" i="1145"/>
  <c r="V50" i="1145"/>
  <c r="A32" i="1145"/>
  <c r="A50" i="1145"/>
  <c r="X50" i="1145"/>
  <c r="E30" i="1145"/>
  <c r="H30" i="1145"/>
  <c r="G30" i="1145"/>
  <c r="E30" i="1144"/>
  <c r="I29" i="1144"/>
  <c r="W50" i="1144"/>
  <c r="AH50" i="1144"/>
  <c r="AD50" i="1144"/>
  <c r="U50" i="1144"/>
  <c r="A32" i="1144"/>
  <c r="AE50" i="1144"/>
  <c r="V50" i="1144"/>
  <c r="T50" i="1144"/>
  <c r="A50" i="1144"/>
  <c r="X50" i="1144"/>
  <c r="G30" i="1144"/>
  <c r="H30" i="1144"/>
  <c r="C30" i="1143"/>
  <c r="AH50" i="1143"/>
  <c r="AD50" i="1143"/>
  <c r="U50" i="1143"/>
  <c r="T50" i="1143"/>
  <c r="A32" i="1143"/>
  <c r="AE50" i="1143"/>
  <c r="V50" i="1143"/>
  <c r="W50" i="1143"/>
  <c r="A50" i="1143"/>
  <c r="X50" i="1143"/>
  <c r="D30" i="1143"/>
  <c r="E30" i="1143"/>
  <c r="F30" i="1143"/>
  <c r="H30" i="1143"/>
  <c r="G30" i="1143"/>
  <c r="I30" i="1142"/>
  <c r="E31" i="1142"/>
  <c r="E50" i="1142" s="1"/>
  <c r="AB50" i="1142"/>
  <c r="A33" i="1142"/>
  <c r="C31" i="1142"/>
  <c r="C50" i="1142" s="1"/>
  <c r="Z50" i="1142"/>
  <c r="D31" i="1142"/>
  <c r="D50" i="1142" s="1"/>
  <c r="AA50" i="1142"/>
  <c r="F31" i="1142"/>
  <c r="F50" i="1142" s="1"/>
  <c r="AC50" i="1142"/>
  <c r="H31" i="1142"/>
  <c r="H50" i="1142" s="1"/>
  <c r="G31" i="1142"/>
  <c r="AF50" i="1142"/>
  <c r="D30" i="1141"/>
  <c r="F30" i="1141"/>
  <c r="I29" i="1141"/>
  <c r="W50" i="1141"/>
  <c r="A32" i="1141"/>
  <c r="AE50" i="1141"/>
  <c r="V50" i="1141"/>
  <c r="T50" i="1141"/>
  <c r="AD50" i="1141"/>
  <c r="AH50" i="1141"/>
  <c r="U50" i="1141"/>
  <c r="A50" i="1141"/>
  <c r="X50" i="1141"/>
  <c r="C30" i="1141"/>
  <c r="G30" i="1141"/>
  <c r="H30" i="1141"/>
  <c r="I29" i="1140"/>
  <c r="G30" i="1140"/>
  <c r="H30" i="1140"/>
  <c r="AH50" i="1140"/>
  <c r="AD50" i="1140"/>
  <c r="U50" i="1140"/>
  <c r="A32" i="1140"/>
  <c r="AE50" i="1140"/>
  <c r="V50" i="1140"/>
  <c r="W50" i="1140"/>
  <c r="T50" i="1140"/>
  <c r="A50" i="1140"/>
  <c r="X50" i="1140"/>
  <c r="I30" i="1148" l="1"/>
  <c r="H31" i="1148"/>
  <c r="H50" i="1148" s="1"/>
  <c r="G31" i="1148"/>
  <c r="AF50" i="1148"/>
  <c r="A33" i="1148"/>
  <c r="E32" i="1148"/>
  <c r="F31" i="1148"/>
  <c r="F50" i="1148" s="1"/>
  <c r="AC50" i="1148"/>
  <c r="C31" i="1148"/>
  <c r="C50" i="1148" s="1"/>
  <c r="Z50" i="1148"/>
  <c r="D31" i="1148"/>
  <c r="D50" i="1148" s="1"/>
  <c r="AA50" i="1148"/>
  <c r="E31" i="1148"/>
  <c r="E50" i="1148" s="1"/>
  <c r="AB50" i="1148"/>
  <c r="E32" i="1147"/>
  <c r="H32" i="1147"/>
  <c r="G32" i="1147"/>
  <c r="C33" i="1147"/>
  <c r="F33" i="1147"/>
  <c r="E33" i="1147"/>
  <c r="D33" i="1147"/>
  <c r="A34" i="1147"/>
  <c r="I31" i="1147"/>
  <c r="I50" i="1147" s="1"/>
  <c r="G50" i="1147"/>
  <c r="F31" i="1146"/>
  <c r="F50" i="1146" s="1"/>
  <c r="AC50" i="1146"/>
  <c r="I30" i="1146"/>
  <c r="A33" i="1146"/>
  <c r="E31" i="1146"/>
  <c r="E50" i="1146" s="1"/>
  <c r="AB50" i="1146"/>
  <c r="H31" i="1146"/>
  <c r="H50" i="1146" s="1"/>
  <c r="G31" i="1146"/>
  <c r="AF50" i="1146"/>
  <c r="C31" i="1146"/>
  <c r="C50" i="1146" s="1"/>
  <c r="Z50" i="1146"/>
  <c r="D31" i="1146"/>
  <c r="D50" i="1146" s="1"/>
  <c r="AA50" i="1146"/>
  <c r="I30" i="1145"/>
  <c r="D31" i="1145"/>
  <c r="D50" i="1145" s="1"/>
  <c r="AA50" i="1145"/>
  <c r="G31" i="1145"/>
  <c r="H31" i="1145"/>
  <c r="H50" i="1145" s="1"/>
  <c r="AF50" i="1145"/>
  <c r="C31" i="1145"/>
  <c r="C50" i="1145" s="1"/>
  <c r="Z50" i="1145"/>
  <c r="A33" i="1145"/>
  <c r="F31" i="1145"/>
  <c r="F50" i="1145" s="1"/>
  <c r="AC50" i="1145"/>
  <c r="E31" i="1145"/>
  <c r="E50" i="1145" s="1"/>
  <c r="AB50" i="1145"/>
  <c r="C31" i="1144"/>
  <c r="C50" i="1144" s="1"/>
  <c r="Z50" i="1144"/>
  <c r="E31" i="1144"/>
  <c r="E50" i="1144" s="1"/>
  <c r="AB50" i="1144"/>
  <c r="C32" i="1144"/>
  <c r="E32" i="1144"/>
  <c r="F32" i="1144"/>
  <c r="A33" i="1144"/>
  <c r="D32" i="1144"/>
  <c r="I30" i="1144"/>
  <c r="F31" i="1144"/>
  <c r="F50" i="1144" s="1"/>
  <c r="AC50" i="1144"/>
  <c r="D31" i="1144"/>
  <c r="D50" i="1144" s="1"/>
  <c r="AA50" i="1144"/>
  <c r="G31" i="1144"/>
  <c r="H31" i="1144"/>
  <c r="H50" i="1144" s="1"/>
  <c r="AF50" i="1144"/>
  <c r="I30" i="1143"/>
  <c r="C31" i="1143"/>
  <c r="C50" i="1143" s="1"/>
  <c r="Z50" i="1143"/>
  <c r="G31" i="1143"/>
  <c r="H31" i="1143"/>
  <c r="H50" i="1143" s="1"/>
  <c r="AF50" i="1143"/>
  <c r="A33" i="1143"/>
  <c r="E31" i="1143"/>
  <c r="E50" i="1143" s="1"/>
  <c r="AB50" i="1143"/>
  <c r="D31" i="1143"/>
  <c r="D50" i="1143" s="1"/>
  <c r="AA50" i="1143"/>
  <c r="F31" i="1143"/>
  <c r="F50" i="1143" s="1"/>
  <c r="AC50" i="1143"/>
  <c r="C32" i="1142"/>
  <c r="H32" i="1142"/>
  <c r="G32" i="1142"/>
  <c r="A34" i="1142"/>
  <c r="D32" i="1142"/>
  <c r="I31" i="1142"/>
  <c r="I50" i="1142" s="1"/>
  <c r="G50" i="1142"/>
  <c r="E32" i="1142"/>
  <c r="F32" i="1142"/>
  <c r="I30" i="1141"/>
  <c r="C32" i="1141"/>
  <c r="F32" i="1141"/>
  <c r="A33" i="1141"/>
  <c r="D32" i="1141"/>
  <c r="E32" i="1141"/>
  <c r="D31" i="1141"/>
  <c r="D50" i="1141" s="1"/>
  <c r="AA50" i="1141"/>
  <c r="E31" i="1141"/>
  <c r="E50" i="1141" s="1"/>
  <c r="AB50" i="1141"/>
  <c r="C31" i="1141"/>
  <c r="C50" i="1141" s="1"/>
  <c r="Z50" i="1141"/>
  <c r="F31" i="1141"/>
  <c r="F50" i="1141" s="1"/>
  <c r="AC50" i="1141"/>
  <c r="H31" i="1141"/>
  <c r="H50" i="1141" s="1"/>
  <c r="G31" i="1141"/>
  <c r="AF50" i="1141"/>
  <c r="F31" i="1140"/>
  <c r="F50" i="1140" s="1"/>
  <c r="AC50" i="1140"/>
  <c r="D31" i="1140"/>
  <c r="D50" i="1140" s="1"/>
  <c r="AA50" i="1140"/>
  <c r="C31" i="1140"/>
  <c r="C50" i="1140" s="1"/>
  <c r="Z50" i="1140"/>
  <c r="I30" i="1140"/>
  <c r="E31" i="1140"/>
  <c r="E50" i="1140" s="1"/>
  <c r="AB50" i="1140"/>
  <c r="G31" i="1140"/>
  <c r="H31" i="1140"/>
  <c r="H50" i="1140" s="1"/>
  <c r="AF50" i="1140"/>
  <c r="A33" i="1140"/>
  <c r="A34" i="1148" l="1"/>
  <c r="D33" i="1148"/>
  <c r="C33" i="1148"/>
  <c r="H32" i="1148"/>
  <c r="G32" i="1148"/>
  <c r="C32" i="1148"/>
  <c r="D32" i="1148"/>
  <c r="I31" i="1148"/>
  <c r="I50" i="1148" s="1"/>
  <c r="G50" i="1148"/>
  <c r="F32" i="1148"/>
  <c r="A35" i="1147"/>
  <c r="D34" i="1147"/>
  <c r="C34" i="1147"/>
  <c r="F34" i="1147"/>
  <c r="G33" i="1147"/>
  <c r="H33" i="1147"/>
  <c r="I32" i="1147"/>
  <c r="H32" i="1146"/>
  <c r="G32" i="1146"/>
  <c r="E33" i="1146"/>
  <c r="C33" i="1146"/>
  <c r="A34" i="1146"/>
  <c r="D33" i="1146"/>
  <c r="F32" i="1146"/>
  <c r="C32" i="1146"/>
  <c r="D32" i="1146"/>
  <c r="I31" i="1146"/>
  <c r="I50" i="1146" s="1"/>
  <c r="G50" i="1146"/>
  <c r="E32" i="1146"/>
  <c r="F32" i="1145"/>
  <c r="H32" i="1145"/>
  <c r="G32" i="1145"/>
  <c r="C33" i="1145"/>
  <c r="F33" i="1145"/>
  <c r="E33" i="1145"/>
  <c r="A34" i="1145"/>
  <c r="D33" i="1145"/>
  <c r="I31" i="1145"/>
  <c r="I50" i="1145" s="1"/>
  <c r="G50" i="1145"/>
  <c r="C32" i="1145"/>
  <c r="D32" i="1145"/>
  <c r="E32" i="1145"/>
  <c r="I31" i="1144"/>
  <c r="I50" i="1144" s="1"/>
  <c r="G50" i="1144"/>
  <c r="C33" i="1144"/>
  <c r="F33" i="1144"/>
  <c r="A34" i="1144"/>
  <c r="D33" i="1144"/>
  <c r="G32" i="1144"/>
  <c r="H32" i="1144"/>
  <c r="D32" i="1143"/>
  <c r="E32" i="1143"/>
  <c r="I31" i="1143"/>
  <c r="I50" i="1143" s="1"/>
  <c r="G50" i="1143"/>
  <c r="F32" i="1143"/>
  <c r="H32" i="1143"/>
  <c r="G32" i="1143"/>
  <c r="I32" i="1143" s="1"/>
  <c r="C32" i="1143"/>
  <c r="A34" i="1143"/>
  <c r="E33" i="1143"/>
  <c r="I32" i="1142"/>
  <c r="C33" i="1142"/>
  <c r="D33" i="1142"/>
  <c r="F33" i="1142"/>
  <c r="E33" i="1142"/>
  <c r="H33" i="1142"/>
  <c r="G33" i="1142"/>
  <c r="A35" i="1142"/>
  <c r="C34" i="1142"/>
  <c r="E34" i="1142"/>
  <c r="I31" i="1141"/>
  <c r="I50" i="1141" s="1"/>
  <c r="G50" i="1141"/>
  <c r="A34" i="1141"/>
  <c r="D33" i="1141"/>
  <c r="C33" i="1141"/>
  <c r="G32" i="1141"/>
  <c r="H32" i="1141"/>
  <c r="C32" i="1140"/>
  <c r="F33" i="1140"/>
  <c r="A34" i="1140"/>
  <c r="D33" i="1140"/>
  <c r="E33" i="1140"/>
  <c r="D32" i="1140"/>
  <c r="E32" i="1140"/>
  <c r="I31" i="1140"/>
  <c r="I50" i="1140" s="1"/>
  <c r="G50" i="1140"/>
  <c r="F32" i="1140"/>
  <c r="H32" i="1140"/>
  <c r="G32" i="1140"/>
  <c r="I32" i="1140" s="1"/>
  <c r="I32" i="1148" l="1"/>
  <c r="H33" i="1148"/>
  <c r="G33" i="1148"/>
  <c r="I33" i="1148" s="1"/>
  <c r="A35" i="1148"/>
  <c r="C34" i="1148"/>
  <c r="F34" i="1148"/>
  <c r="E34" i="1148"/>
  <c r="F33" i="1148"/>
  <c r="E33" i="1148"/>
  <c r="I33" i="1147"/>
  <c r="E34" i="1147"/>
  <c r="F35" i="1147"/>
  <c r="E35" i="1147"/>
  <c r="A36" i="1147"/>
  <c r="D35" i="1147"/>
  <c r="H34" i="1147"/>
  <c r="G34" i="1147"/>
  <c r="I32" i="1146"/>
  <c r="F33" i="1146"/>
  <c r="G33" i="1146"/>
  <c r="H33" i="1146"/>
  <c r="A35" i="1146"/>
  <c r="I32" i="1145"/>
  <c r="G33" i="1145"/>
  <c r="H33" i="1145"/>
  <c r="A35" i="1145"/>
  <c r="F34" i="1145"/>
  <c r="I32" i="1144"/>
  <c r="E33" i="1144"/>
  <c r="G33" i="1144"/>
  <c r="H33" i="1144"/>
  <c r="E34" i="1144"/>
  <c r="F34" i="1144"/>
  <c r="A35" i="1144"/>
  <c r="D34" i="1144"/>
  <c r="G33" i="1143"/>
  <c r="H33" i="1143"/>
  <c r="D33" i="1143"/>
  <c r="F33" i="1143"/>
  <c r="A35" i="1143"/>
  <c r="C34" i="1143"/>
  <c r="C33" i="1143"/>
  <c r="I33" i="1142"/>
  <c r="H34" i="1142"/>
  <c r="G34" i="1142"/>
  <c r="F34" i="1142"/>
  <c r="A36" i="1142"/>
  <c r="D34" i="1142"/>
  <c r="E33" i="1141"/>
  <c r="I32" i="1141"/>
  <c r="F33" i="1141"/>
  <c r="H33" i="1141"/>
  <c r="G33" i="1141"/>
  <c r="C34" i="1141"/>
  <c r="F34" i="1141"/>
  <c r="A35" i="1141"/>
  <c r="D34" i="1141"/>
  <c r="E34" i="1141"/>
  <c r="C33" i="1140"/>
  <c r="G33" i="1140"/>
  <c r="H33" i="1140"/>
  <c r="A35" i="1140"/>
  <c r="C34" i="1140"/>
  <c r="A36" i="1148" l="1"/>
  <c r="D35" i="1148"/>
  <c r="C35" i="1148"/>
  <c r="H34" i="1148"/>
  <c r="G34" i="1148"/>
  <c r="D34" i="1148"/>
  <c r="I34" i="1147"/>
  <c r="G35" i="1147"/>
  <c r="H35" i="1147"/>
  <c r="E36" i="1147"/>
  <c r="A37" i="1147"/>
  <c r="D36" i="1147"/>
  <c r="C36" i="1147"/>
  <c r="F36" i="1147"/>
  <c r="C35" i="1147"/>
  <c r="H34" i="1146"/>
  <c r="G34" i="1146"/>
  <c r="I34" i="1146" s="1"/>
  <c r="E34" i="1146"/>
  <c r="A36" i="1146"/>
  <c r="F34" i="1146"/>
  <c r="C34" i="1146"/>
  <c r="D34" i="1146"/>
  <c r="I33" i="1146"/>
  <c r="C34" i="1145"/>
  <c r="D34" i="1145"/>
  <c r="E34" i="1145"/>
  <c r="H34" i="1145"/>
  <c r="G34" i="1145"/>
  <c r="F35" i="1145"/>
  <c r="E35" i="1145"/>
  <c r="A36" i="1145"/>
  <c r="D35" i="1145"/>
  <c r="I33" i="1145"/>
  <c r="A36" i="1144"/>
  <c r="G34" i="1144"/>
  <c r="H34" i="1144"/>
  <c r="C34" i="1144"/>
  <c r="I33" i="1144"/>
  <c r="C35" i="1143"/>
  <c r="F35" i="1143"/>
  <c r="A36" i="1143"/>
  <c r="D35" i="1143"/>
  <c r="E35" i="1143"/>
  <c r="D34" i="1143"/>
  <c r="E34" i="1143"/>
  <c r="F34" i="1143"/>
  <c r="H34" i="1143"/>
  <c r="G34" i="1143"/>
  <c r="I33" i="1143"/>
  <c r="E35" i="1142"/>
  <c r="C35" i="1142"/>
  <c r="I34" i="1142"/>
  <c r="C36" i="1142"/>
  <c r="A37" i="1142"/>
  <c r="D36" i="1142"/>
  <c r="H35" i="1142"/>
  <c r="G35" i="1142"/>
  <c r="D35" i="1142"/>
  <c r="F35" i="1142"/>
  <c r="I33" i="1141"/>
  <c r="A36" i="1141"/>
  <c r="C35" i="1141"/>
  <c r="G34" i="1141"/>
  <c r="I34" i="1141" s="1"/>
  <c r="H34" i="1141"/>
  <c r="F34" i="1140"/>
  <c r="H34" i="1140"/>
  <c r="G34" i="1140"/>
  <c r="F35" i="1140"/>
  <c r="A36" i="1140"/>
  <c r="D35" i="1140"/>
  <c r="E35" i="1140"/>
  <c r="I33" i="1140"/>
  <c r="D34" i="1140"/>
  <c r="E34" i="1140"/>
  <c r="I34" i="1148" l="1"/>
  <c r="H35" i="1148"/>
  <c r="G35" i="1148"/>
  <c r="A37" i="1148"/>
  <c r="C36" i="1148"/>
  <c r="F36" i="1148"/>
  <c r="F35" i="1148"/>
  <c r="E35" i="1148"/>
  <c r="H36" i="1147"/>
  <c r="G36" i="1147"/>
  <c r="A38" i="1147"/>
  <c r="D37" i="1147"/>
  <c r="C37" i="1147"/>
  <c r="F37" i="1147"/>
  <c r="I35" i="1147"/>
  <c r="H35" i="1146"/>
  <c r="G35" i="1146"/>
  <c r="E35" i="1146"/>
  <c r="A37" i="1146"/>
  <c r="C35" i="1146"/>
  <c r="D35" i="1146"/>
  <c r="F35" i="1146"/>
  <c r="I34" i="1145"/>
  <c r="E36" i="1145"/>
  <c r="D36" i="1145"/>
  <c r="C36" i="1145"/>
  <c r="A37" i="1145"/>
  <c r="F36" i="1145"/>
  <c r="G35" i="1145"/>
  <c r="H35" i="1145"/>
  <c r="C35" i="1145"/>
  <c r="C35" i="1144"/>
  <c r="F35" i="1144"/>
  <c r="D35" i="1144"/>
  <c r="I34" i="1144"/>
  <c r="A37" i="1144"/>
  <c r="E35" i="1144"/>
  <c r="G35" i="1144"/>
  <c r="H35" i="1144"/>
  <c r="I34" i="1143"/>
  <c r="G35" i="1143"/>
  <c r="H35" i="1143"/>
  <c r="F36" i="1143"/>
  <c r="A37" i="1143"/>
  <c r="C36" i="1143"/>
  <c r="F36" i="1142"/>
  <c r="E36" i="1142"/>
  <c r="I35" i="1142"/>
  <c r="H36" i="1142"/>
  <c r="G36" i="1142"/>
  <c r="A38" i="1142"/>
  <c r="F35" i="1141"/>
  <c r="A37" i="1141"/>
  <c r="E36" i="1141"/>
  <c r="F36" i="1141"/>
  <c r="D35" i="1141"/>
  <c r="E35" i="1141"/>
  <c r="H35" i="1141"/>
  <c r="G35" i="1141"/>
  <c r="I34" i="1140"/>
  <c r="A37" i="1140"/>
  <c r="C36" i="1140"/>
  <c r="F36" i="1140"/>
  <c r="G35" i="1140"/>
  <c r="H35" i="1140"/>
  <c r="C35" i="1140"/>
  <c r="I35" i="1148" l="1"/>
  <c r="E36" i="1148"/>
  <c r="A38" i="1148"/>
  <c r="H36" i="1148"/>
  <c r="G36" i="1148"/>
  <c r="D36" i="1148"/>
  <c r="I36" i="1147"/>
  <c r="E37" i="1147"/>
  <c r="H37" i="1147"/>
  <c r="G37" i="1147"/>
  <c r="F38" i="1147"/>
  <c r="E38" i="1147"/>
  <c r="D38" i="1147"/>
  <c r="A39" i="1147"/>
  <c r="I35" i="1146"/>
  <c r="H36" i="1146"/>
  <c r="G36" i="1146"/>
  <c r="I36" i="1146" s="1"/>
  <c r="A38" i="1146"/>
  <c r="C37" i="1146"/>
  <c r="F36" i="1146"/>
  <c r="C36" i="1146"/>
  <c r="D36" i="1146"/>
  <c r="E36" i="1146"/>
  <c r="I35" i="1145"/>
  <c r="A38" i="1145"/>
  <c r="D37" i="1145"/>
  <c r="C37" i="1145"/>
  <c r="E37" i="1145"/>
  <c r="F37" i="1145"/>
  <c r="H36" i="1145"/>
  <c r="G36" i="1145"/>
  <c r="D36" i="1144"/>
  <c r="E36" i="1144"/>
  <c r="I35" i="1144"/>
  <c r="C36" i="1144"/>
  <c r="A38" i="1144"/>
  <c r="D37" i="1144"/>
  <c r="F36" i="1144"/>
  <c r="G36" i="1144"/>
  <c r="H36" i="1144"/>
  <c r="A38" i="1143"/>
  <c r="E36" i="1143"/>
  <c r="I35" i="1143"/>
  <c r="D36" i="1143"/>
  <c r="H36" i="1143"/>
  <c r="G36" i="1143"/>
  <c r="I36" i="1142"/>
  <c r="F37" i="1142"/>
  <c r="H37" i="1142"/>
  <c r="G37" i="1142"/>
  <c r="E38" i="1142"/>
  <c r="A39" i="1142"/>
  <c r="D38" i="1142"/>
  <c r="C37" i="1142"/>
  <c r="D37" i="1142"/>
  <c r="E37" i="1142"/>
  <c r="D36" i="1141"/>
  <c r="I35" i="1141"/>
  <c r="C36" i="1141"/>
  <c r="A38" i="1141"/>
  <c r="G36" i="1141"/>
  <c r="H36" i="1141"/>
  <c r="I35" i="1140"/>
  <c r="D36" i="1140"/>
  <c r="A38" i="1140"/>
  <c r="C37" i="1140"/>
  <c r="F37" i="1140"/>
  <c r="E37" i="1140"/>
  <c r="E36" i="1140"/>
  <c r="H36" i="1140"/>
  <c r="G36" i="1140"/>
  <c r="C37" i="1148" l="1"/>
  <c r="D37" i="1148"/>
  <c r="F37" i="1148"/>
  <c r="G37" i="1148"/>
  <c r="H37" i="1148"/>
  <c r="A39" i="1148"/>
  <c r="I36" i="1148"/>
  <c r="E37" i="1148"/>
  <c r="C38" i="1147"/>
  <c r="E39" i="1147"/>
  <c r="A40" i="1147"/>
  <c r="D39" i="1147"/>
  <c r="C39" i="1147"/>
  <c r="F39" i="1147"/>
  <c r="G38" i="1147"/>
  <c r="H38" i="1147"/>
  <c r="I37" i="1147"/>
  <c r="H37" i="1146"/>
  <c r="G37" i="1146"/>
  <c r="A39" i="1146"/>
  <c r="D38" i="1146"/>
  <c r="C38" i="1146"/>
  <c r="E37" i="1146"/>
  <c r="F37" i="1146"/>
  <c r="D37" i="1146"/>
  <c r="H37" i="1145"/>
  <c r="G37" i="1145"/>
  <c r="I37" i="1145" s="1"/>
  <c r="A39" i="1145"/>
  <c r="I36" i="1145"/>
  <c r="F37" i="1144"/>
  <c r="E38" i="1144"/>
  <c r="F38" i="1144"/>
  <c r="C38" i="1144"/>
  <c r="D38" i="1144"/>
  <c r="A39" i="1144"/>
  <c r="I36" i="1144"/>
  <c r="G37" i="1144"/>
  <c r="H37" i="1144"/>
  <c r="E37" i="1144"/>
  <c r="C37" i="1144"/>
  <c r="C38" i="1143"/>
  <c r="F38" i="1143"/>
  <c r="E38" i="1143"/>
  <c r="D38" i="1143"/>
  <c r="A39" i="1143"/>
  <c r="I36" i="1143"/>
  <c r="C37" i="1143"/>
  <c r="D37" i="1143"/>
  <c r="E37" i="1143"/>
  <c r="F37" i="1143"/>
  <c r="H37" i="1143"/>
  <c r="G37" i="1143"/>
  <c r="G38" i="1142"/>
  <c r="H38" i="1142"/>
  <c r="I37" i="1142"/>
  <c r="A40" i="1142"/>
  <c r="C38" i="1142"/>
  <c r="F38" i="1142"/>
  <c r="C37" i="1141"/>
  <c r="F37" i="1141"/>
  <c r="H37" i="1141"/>
  <c r="G37" i="1141"/>
  <c r="C38" i="1141"/>
  <c r="F38" i="1141"/>
  <c r="A39" i="1141"/>
  <c r="D38" i="1141"/>
  <c r="E38" i="1141"/>
  <c r="I36" i="1141"/>
  <c r="D37" i="1141"/>
  <c r="E37" i="1141"/>
  <c r="D37" i="1140"/>
  <c r="I36" i="1140"/>
  <c r="H37" i="1140"/>
  <c r="G37" i="1140"/>
  <c r="F38" i="1140"/>
  <c r="C38" i="1140"/>
  <c r="E38" i="1140"/>
  <c r="A39" i="1140"/>
  <c r="D38" i="1140"/>
  <c r="I37" i="1148" l="1"/>
  <c r="F38" i="1148"/>
  <c r="D38" i="1148"/>
  <c r="E38" i="1148"/>
  <c r="A40" i="1148"/>
  <c r="C38" i="1148"/>
  <c r="H38" i="1148"/>
  <c r="G38" i="1148"/>
  <c r="F40" i="1147"/>
  <c r="E40" i="1147"/>
  <c r="D40" i="1147"/>
  <c r="A41" i="1147"/>
  <c r="I38" i="1147"/>
  <c r="H39" i="1147"/>
  <c r="G39" i="1147"/>
  <c r="I37" i="1146"/>
  <c r="F38" i="1146"/>
  <c r="H38" i="1146"/>
  <c r="G38" i="1146"/>
  <c r="E38" i="1146"/>
  <c r="A40" i="1146"/>
  <c r="F39" i="1146"/>
  <c r="E39" i="1146"/>
  <c r="C39" i="1146"/>
  <c r="D38" i="1145"/>
  <c r="E38" i="1145"/>
  <c r="H38" i="1145"/>
  <c r="G38" i="1145"/>
  <c r="C38" i="1145"/>
  <c r="E39" i="1145"/>
  <c r="A40" i="1145"/>
  <c r="D39" i="1145"/>
  <c r="C39" i="1145"/>
  <c r="F39" i="1145"/>
  <c r="F38" i="1145"/>
  <c r="I37" i="1144"/>
  <c r="C39" i="1144"/>
  <c r="E39" i="1144"/>
  <c r="D39" i="1144"/>
  <c r="A40" i="1144"/>
  <c r="F39" i="1144"/>
  <c r="G38" i="1144"/>
  <c r="H38" i="1144"/>
  <c r="G38" i="1143"/>
  <c r="H38" i="1143"/>
  <c r="A40" i="1143"/>
  <c r="D39" i="1143"/>
  <c r="C39" i="1143"/>
  <c r="F39" i="1143"/>
  <c r="I37" i="1143"/>
  <c r="F39" i="1142"/>
  <c r="H39" i="1142"/>
  <c r="G39" i="1142"/>
  <c r="F40" i="1142"/>
  <c r="E40" i="1142"/>
  <c r="A41" i="1142"/>
  <c r="D40" i="1142"/>
  <c r="C39" i="1142"/>
  <c r="D39" i="1142"/>
  <c r="E39" i="1142"/>
  <c r="I38" i="1142"/>
  <c r="G38" i="1141"/>
  <c r="H38" i="1141"/>
  <c r="A40" i="1141"/>
  <c r="I37" i="1141"/>
  <c r="A40" i="1140"/>
  <c r="I37" i="1140"/>
  <c r="H38" i="1140"/>
  <c r="G38" i="1140"/>
  <c r="I38" i="1148" l="1"/>
  <c r="E40" i="1148"/>
  <c r="A41" i="1148"/>
  <c r="D40" i="1148"/>
  <c r="F40" i="1148"/>
  <c r="F39" i="1148"/>
  <c r="D39" i="1148"/>
  <c r="E39" i="1148"/>
  <c r="C39" i="1148"/>
  <c r="G39" i="1148"/>
  <c r="H39" i="1148"/>
  <c r="C40" i="1147"/>
  <c r="I39" i="1147"/>
  <c r="A42" i="1147"/>
  <c r="D41" i="1147"/>
  <c r="C41" i="1147"/>
  <c r="F41" i="1147"/>
  <c r="G40" i="1147"/>
  <c r="H40" i="1147"/>
  <c r="I38" i="1146"/>
  <c r="F40" i="1146"/>
  <c r="E40" i="1146"/>
  <c r="D40" i="1146"/>
  <c r="A41" i="1146"/>
  <c r="C40" i="1146"/>
  <c r="D39" i="1146"/>
  <c r="H39" i="1146"/>
  <c r="G39" i="1146"/>
  <c r="I38" i="1145"/>
  <c r="H39" i="1145"/>
  <c r="G39" i="1145"/>
  <c r="A41" i="1145"/>
  <c r="I38" i="1144"/>
  <c r="D40" i="1144"/>
  <c r="A41" i="1144"/>
  <c r="C40" i="1144"/>
  <c r="F40" i="1144"/>
  <c r="G39" i="1144"/>
  <c r="H39" i="1144"/>
  <c r="E39" i="1143"/>
  <c r="H39" i="1143"/>
  <c r="G39" i="1143"/>
  <c r="F40" i="1143"/>
  <c r="E40" i="1143"/>
  <c r="D40" i="1143"/>
  <c r="A41" i="1143"/>
  <c r="I38" i="1143"/>
  <c r="I39" i="1142"/>
  <c r="C40" i="1142"/>
  <c r="G40" i="1142"/>
  <c r="H40" i="1142"/>
  <c r="A42" i="1142"/>
  <c r="F39" i="1141"/>
  <c r="D39" i="1141"/>
  <c r="E39" i="1141"/>
  <c r="H39" i="1141"/>
  <c r="G39" i="1141"/>
  <c r="C40" i="1141"/>
  <c r="F40" i="1141"/>
  <c r="A41" i="1141"/>
  <c r="D40" i="1141"/>
  <c r="E40" i="1141"/>
  <c r="C39" i="1141"/>
  <c r="I38" i="1141"/>
  <c r="D39" i="1140"/>
  <c r="F39" i="1140"/>
  <c r="C39" i="1140"/>
  <c r="I38" i="1140"/>
  <c r="C40" i="1140"/>
  <c r="F40" i="1140"/>
  <c r="E40" i="1140"/>
  <c r="A41" i="1140"/>
  <c r="D40" i="1140"/>
  <c r="E39" i="1140"/>
  <c r="H39" i="1140"/>
  <c r="G39" i="1140"/>
  <c r="C40" i="1148" l="1"/>
  <c r="I39" i="1148"/>
  <c r="C41" i="1148"/>
  <c r="F41" i="1148"/>
  <c r="D41" i="1148"/>
  <c r="A42" i="1148"/>
  <c r="G40" i="1148"/>
  <c r="H40" i="1148"/>
  <c r="I40" i="1147"/>
  <c r="E41" i="1147"/>
  <c r="C42" i="1147"/>
  <c r="F42" i="1147"/>
  <c r="E42" i="1147"/>
  <c r="A43" i="1147"/>
  <c r="D42" i="1147"/>
  <c r="H41" i="1147"/>
  <c r="G41" i="1147"/>
  <c r="I39" i="1146"/>
  <c r="G40" i="1146"/>
  <c r="H40" i="1146"/>
  <c r="A42" i="1146"/>
  <c r="F41" i="1146"/>
  <c r="D40" i="1145"/>
  <c r="I39" i="1145"/>
  <c r="E40" i="1145"/>
  <c r="C40" i="1145"/>
  <c r="F40" i="1145"/>
  <c r="G40" i="1145"/>
  <c r="H40" i="1145"/>
  <c r="A42" i="1145"/>
  <c r="D41" i="1145"/>
  <c r="C41" i="1145"/>
  <c r="F41" i="1145"/>
  <c r="I39" i="1144"/>
  <c r="C41" i="1144"/>
  <c r="D41" i="1144"/>
  <c r="A42" i="1144"/>
  <c r="F41" i="1144"/>
  <c r="E41" i="1144"/>
  <c r="E40" i="1144"/>
  <c r="H40" i="1144"/>
  <c r="G40" i="1144"/>
  <c r="I39" i="1143"/>
  <c r="A42" i="1143"/>
  <c r="G40" i="1143"/>
  <c r="H40" i="1143"/>
  <c r="C40" i="1143"/>
  <c r="F41" i="1142"/>
  <c r="C41" i="1142"/>
  <c r="D41" i="1142"/>
  <c r="E41" i="1142"/>
  <c r="H41" i="1142"/>
  <c r="G41" i="1142"/>
  <c r="C42" i="1142"/>
  <c r="F42" i="1142"/>
  <c r="E42" i="1142"/>
  <c r="A43" i="1142"/>
  <c r="D42" i="1142"/>
  <c r="I40" i="1142"/>
  <c r="G40" i="1141"/>
  <c r="H40" i="1141"/>
  <c r="A42" i="1141"/>
  <c r="I39" i="1141"/>
  <c r="G40" i="1140"/>
  <c r="H40" i="1140"/>
  <c r="I39" i="1140"/>
  <c r="A42" i="1140"/>
  <c r="C41" i="1140"/>
  <c r="E41" i="1148" l="1"/>
  <c r="I40" i="1148"/>
  <c r="C42" i="1148"/>
  <c r="E42" i="1148"/>
  <c r="A43" i="1148"/>
  <c r="D42" i="1148"/>
  <c r="F42" i="1148"/>
  <c r="G41" i="1148"/>
  <c r="H41" i="1148"/>
  <c r="I41" i="1147"/>
  <c r="G42" i="1147"/>
  <c r="H42" i="1147"/>
  <c r="A44" i="1147"/>
  <c r="F43" i="1147"/>
  <c r="C41" i="1146"/>
  <c r="E41" i="1146"/>
  <c r="H41" i="1146"/>
  <c r="G41" i="1146"/>
  <c r="A43" i="1146"/>
  <c r="D41" i="1146"/>
  <c r="I40" i="1146"/>
  <c r="E41" i="1145"/>
  <c r="H41" i="1145"/>
  <c r="G41" i="1145"/>
  <c r="I41" i="1145" s="1"/>
  <c r="E42" i="1145"/>
  <c r="A43" i="1145"/>
  <c r="D42" i="1145"/>
  <c r="I40" i="1145"/>
  <c r="A43" i="1144"/>
  <c r="I40" i="1144"/>
  <c r="G41" i="1144"/>
  <c r="H41" i="1144"/>
  <c r="C42" i="1143"/>
  <c r="F42" i="1143"/>
  <c r="E42" i="1143"/>
  <c r="A43" i="1143"/>
  <c r="D42" i="1143"/>
  <c r="I40" i="1143"/>
  <c r="C41" i="1143"/>
  <c r="D41" i="1143"/>
  <c r="E41" i="1143"/>
  <c r="F41" i="1143"/>
  <c r="H41" i="1143"/>
  <c r="G41" i="1143"/>
  <c r="I41" i="1142"/>
  <c r="G42" i="1142"/>
  <c r="H42" i="1142"/>
  <c r="A44" i="1142"/>
  <c r="D43" i="1142"/>
  <c r="C43" i="1142"/>
  <c r="F43" i="1142"/>
  <c r="D41" i="1141"/>
  <c r="E41" i="1141"/>
  <c r="F41" i="1141"/>
  <c r="H41" i="1141"/>
  <c r="G41" i="1141"/>
  <c r="C41" i="1141"/>
  <c r="A43" i="1141"/>
  <c r="E42" i="1141"/>
  <c r="I40" i="1141"/>
  <c r="F41" i="1140"/>
  <c r="H41" i="1140"/>
  <c r="G41" i="1140"/>
  <c r="A43" i="1140"/>
  <c r="D41" i="1140"/>
  <c r="E41" i="1140"/>
  <c r="I40" i="1140"/>
  <c r="I41" i="1148" l="1"/>
  <c r="E43" i="1148"/>
  <c r="C43" i="1148"/>
  <c r="F43" i="1148"/>
  <c r="D43" i="1148"/>
  <c r="A44" i="1148"/>
  <c r="G42" i="1148"/>
  <c r="H42" i="1148"/>
  <c r="H43" i="1147"/>
  <c r="G43" i="1147"/>
  <c r="I43" i="1147" s="1"/>
  <c r="E44" i="1147"/>
  <c r="A45" i="1147"/>
  <c r="D44" i="1147"/>
  <c r="I42" i="1147"/>
  <c r="C43" i="1147"/>
  <c r="D43" i="1147"/>
  <c r="E43" i="1147"/>
  <c r="I41" i="1146"/>
  <c r="E42" i="1146"/>
  <c r="D42" i="1146"/>
  <c r="A44" i="1146"/>
  <c r="F43" i="1146"/>
  <c r="C42" i="1146"/>
  <c r="G42" i="1146"/>
  <c r="H42" i="1146"/>
  <c r="F42" i="1146"/>
  <c r="F42" i="1145"/>
  <c r="G42" i="1145"/>
  <c r="H42" i="1145"/>
  <c r="A44" i="1145"/>
  <c r="F43" i="1145"/>
  <c r="C42" i="1145"/>
  <c r="I41" i="1144"/>
  <c r="F42" i="1144"/>
  <c r="D42" i="1144"/>
  <c r="E43" i="1144"/>
  <c r="A44" i="1144"/>
  <c r="F43" i="1144"/>
  <c r="D43" i="1144"/>
  <c r="E42" i="1144"/>
  <c r="C42" i="1144"/>
  <c r="G42" i="1144"/>
  <c r="H42" i="1144"/>
  <c r="G42" i="1143"/>
  <c r="H42" i="1143"/>
  <c r="E43" i="1143"/>
  <c r="A44" i="1143"/>
  <c r="D43" i="1143"/>
  <c r="C43" i="1143"/>
  <c r="F43" i="1143"/>
  <c r="I41" i="1143"/>
  <c r="E43" i="1142"/>
  <c r="H43" i="1142"/>
  <c r="G43" i="1142"/>
  <c r="C44" i="1142"/>
  <c r="F44" i="1142"/>
  <c r="E44" i="1142"/>
  <c r="A45" i="1142"/>
  <c r="D44" i="1142"/>
  <c r="I42" i="1142"/>
  <c r="G42" i="1141"/>
  <c r="H42" i="1141"/>
  <c r="D42" i="1141"/>
  <c r="F42" i="1141"/>
  <c r="A44" i="1141"/>
  <c r="C42" i="1141"/>
  <c r="I41" i="1141"/>
  <c r="I41" i="1140"/>
  <c r="E42" i="1140"/>
  <c r="D42" i="1140"/>
  <c r="F42" i="1140"/>
  <c r="A44" i="1140"/>
  <c r="D43" i="1140"/>
  <c r="C43" i="1140"/>
  <c r="F43" i="1140"/>
  <c r="G42" i="1140"/>
  <c r="H42" i="1140"/>
  <c r="C42" i="1140"/>
  <c r="I42" i="1148" l="1"/>
  <c r="E44" i="1148"/>
  <c r="A45" i="1148"/>
  <c r="D44" i="1148"/>
  <c r="F44" i="1148"/>
  <c r="G43" i="1148"/>
  <c r="H43" i="1148"/>
  <c r="F44" i="1147"/>
  <c r="E45" i="1147"/>
  <c r="A46" i="1147"/>
  <c r="D45" i="1147"/>
  <c r="C45" i="1147"/>
  <c r="F45" i="1147"/>
  <c r="G44" i="1147"/>
  <c r="H44" i="1147"/>
  <c r="C44" i="1147"/>
  <c r="E43" i="1146"/>
  <c r="D43" i="1146"/>
  <c r="C43" i="1146"/>
  <c r="H43" i="1146"/>
  <c r="G43" i="1146"/>
  <c r="A45" i="1146"/>
  <c r="E44" i="1146"/>
  <c r="I42" i="1146"/>
  <c r="H43" i="1145"/>
  <c r="G43" i="1145"/>
  <c r="I43" i="1145" s="1"/>
  <c r="E44" i="1145"/>
  <c r="A45" i="1145"/>
  <c r="D44" i="1145"/>
  <c r="I42" i="1145"/>
  <c r="C43" i="1145"/>
  <c r="D43" i="1145"/>
  <c r="E43" i="1145"/>
  <c r="I42" i="1144"/>
  <c r="A45" i="1144"/>
  <c r="F44" i="1144"/>
  <c r="C44" i="1144"/>
  <c r="G43" i="1144"/>
  <c r="H43" i="1144"/>
  <c r="C43" i="1144"/>
  <c r="H43" i="1143"/>
  <c r="G43" i="1143"/>
  <c r="F44" i="1143"/>
  <c r="E44" i="1143"/>
  <c r="A45" i="1143"/>
  <c r="D44" i="1143"/>
  <c r="I42" i="1143"/>
  <c r="I43" i="1142"/>
  <c r="G44" i="1142"/>
  <c r="H44" i="1142"/>
  <c r="A46" i="1142"/>
  <c r="D45" i="1142"/>
  <c r="C45" i="1142"/>
  <c r="F45" i="1142"/>
  <c r="C43" i="1141"/>
  <c r="C44" i="1141"/>
  <c r="F44" i="1141"/>
  <c r="A45" i="1141"/>
  <c r="D44" i="1141"/>
  <c r="D43" i="1141"/>
  <c r="E43" i="1141"/>
  <c r="F43" i="1141"/>
  <c r="H43" i="1141"/>
  <c r="G43" i="1141"/>
  <c r="I42" i="1141"/>
  <c r="I42" i="1140"/>
  <c r="E43" i="1140"/>
  <c r="C44" i="1140"/>
  <c r="F44" i="1140"/>
  <c r="E44" i="1140"/>
  <c r="A45" i="1140"/>
  <c r="D44" i="1140"/>
  <c r="H43" i="1140"/>
  <c r="G43" i="1140"/>
  <c r="C44" i="1148" l="1"/>
  <c r="I43" i="1148"/>
  <c r="E45" i="1148"/>
  <c r="C45" i="1148"/>
  <c r="F45" i="1148"/>
  <c r="A46" i="1148"/>
  <c r="D45" i="1148"/>
  <c r="G44" i="1148"/>
  <c r="H44" i="1148"/>
  <c r="I44" i="1147"/>
  <c r="H45" i="1147"/>
  <c r="G45" i="1147"/>
  <c r="AH51" i="1147"/>
  <c r="AD51" i="1147"/>
  <c r="U51" i="1147"/>
  <c r="T51" i="1147"/>
  <c r="W51" i="1147"/>
  <c r="V51" i="1147"/>
  <c r="AE51" i="1147"/>
  <c r="X51" i="1147"/>
  <c r="A51" i="1147"/>
  <c r="I43" i="1146"/>
  <c r="D44" i="1146"/>
  <c r="A46" i="1146"/>
  <c r="C45" i="1146"/>
  <c r="E45" i="1146"/>
  <c r="F44" i="1146"/>
  <c r="H44" i="1146"/>
  <c r="G44" i="1146"/>
  <c r="C44" i="1146"/>
  <c r="F44" i="1145"/>
  <c r="E45" i="1145"/>
  <c r="A46" i="1145"/>
  <c r="D45" i="1145"/>
  <c r="C45" i="1145"/>
  <c r="F45" i="1145"/>
  <c r="G44" i="1145"/>
  <c r="I44" i="1145" s="1"/>
  <c r="H44" i="1145"/>
  <c r="C44" i="1145"/>
  <c r="E44" i="1144"/>
  <c r="I43" i="1144"/>
  <c r="D44" i="1144"/>
  <c r="H44" i="1144"/>
  <c r="G44" i="1144"/>
  <c r="C45" i="1144"/>
  <c r="A46" i="1144"/>
  <c r="D45" i="1144"/>
  <c r="F45" i="1144"/>
  <c r="I43" i="1143"/>
  <c r="A46" i="1143"/>
  <c r="G44" i="1143"/>
  <c r="H44" i="1143"/>
  <c r="C44" i="1143"/>
  <c r="E45" i="1142"/>
  <c r="H45" i="1142"/>
  <c r="G45" i="1142"/>
  <c r="AH51" i="1142"/>
  <c r="AD51" i="1142"/>
  <c r="U51" i="1142"/>
  <c r="T51" i="1142"/>
  <c r="W51" i="1142"/>
  <c r="AE51" i="1142"/>
  <c r="V51" i="1142"/>
  <c r="X51" i="1142"/>
  <c r="A51" i="1142"/>
  <c r="I44" i="1142"/>
  <c r="E44" i="1141"/>
  <c r="I43" i="1141"/>
  <c r="G44" i="1141"/>
  <c r="H44" i="1141"/>
  <c r="A46" i="1141"/>
  <c r="I43" i="1140"/>
  <c r="G44" i="1140"/>
  <c r="H44" i="1140"/>
  <c r="A46" i="1140"/>
  <c r="F45" i="1140"/>
  <c r="C45" i="1140"/>
  <c r="I44" i="1148" l="1"/>
  <c r="AH51" i="1148"/>
  <c r="AD51" i="1148"/>
  <c r="U51" i="1148"/>
  <c r="W51" i="1148"/>
  <c r="AE51" i="1148"/>
  <c r="V51" i="1148"/>
  <c r="T51" i="1148"/>
  <c r="A51" i="1148"/>
  <c r="X51" i="1148"/>
  <c r="G45" i="1148"/>
  <c r="H45" i="1148"/>
  <c r="I45" i="1147"/>
  <c r="E46" i="1147"/>
  <c r="E51" i="1147" s="1"/>
  <c r="AB51" i="1147"/>
  <c r="F46" i="1147"/>
  <c r="F51" i="1147" s="1"/>
  <c r="AC51" i="1147"/>
  <c r="G46" i="1147"/>
  <c r="H46" i="1147"/>
  <c r="H51" i="1147" s="1"/>
  <c r="AF51" i="1147"/>
  <c r="D46" i="1147"/>
  <c r="D51" i="1147" s="1"/>
  <c r="AA51" i="1147"/>
  <c r="C46" i="1147"/>
  <c r="C51" i="1147" s="1"/>
  <c r="Z51" i="1147"/>
  <c r="I44" i="1146"/>
  <c r="H45" i="1146"/>
  <c r="G45" i="1146"/>
  <c r="T51" i="1146"/>
  <c r="AD51" i="1146"/>
  <c r="W51" i="1146"/>
  <c r="AH51" i="1146"/>
  <c r="V51" i="1146"/>
  <c r="AE51" i="1146"/>
  <c r="U51" i="1146"/>
  <c r="A51" i="1146"/>
  <c r="X51" i="1146"/>
  <c r="F45" i="1146"/>
  <c r="D45" i="1146"/>
  <c r="H45" i="1145"/>
  <c r="G45" i="1145"/>
  <c r="AH51" i="1145"/>
  <c r="AD51" i="1145"/>
  <c r="U51" i="1145"/>
  <c r="T51" i="1145"/>
  <c r="W51" i="1145"/>
  <c r="V51" i="1145"/>
  <c r="AE51" i="1145"/>
  <c r="A51" i="1145"/>
  <c r="X51" i="1145"/>
  <c r="I44" i="1144"/>
  <c r="AH51" i="1144"/>
  <c r="AD51" i="1144"/>
  <c r="U51" i="1144"/>
  <c r="W51" i="1144"/>
  <c r="T51" i="1144"/>
  <c r="AE51" i="1144"/>
  <c r="V51" i="1144"/>
  <c r="X51" i="1144"/>
  <c r="A51" i="1144"/>
  <c r="G45" i="1144"/>
  <c r="H45" i="1144"/>
  <c r="E45" i="1144"/>
  <c r="AH51" i="1143"/>
  <c r="AD51" i="1143"/>
  <c r="U51" i="1143"/>
  <c r="T51" i="1143"/>
  <c r="W51" i="1143"/>
  <c r="V51" i="1143"/>
  <c r="AE51" i="1143"/>
  <c r="A51" i="1143"/>
  <c r="X51" i="1143"/>
  <c r="I44" i="1143"/>
  <c r="C45" i="1143"/>
  <c r="D45" i="1143"/>
  <c r="E45" i="1143"/>
  <c r="F45" i="1143"/>
  <c r="H45" i="1143"/>
  <c r="G45" i="1143"/>
  <c r="I45" i="1142"/>
  <c r="D46" i="1142"/>
  <c r="D51" i="1142" s="1"/>
  <c r="AA51" i="1142"/>
  <c r="E46" i="1142"/>
  <c r="E51" i="1142" s="1"/>
  <c r="AB51" i="1142"/>
  <c r="G46" i="1142"/>
  <c r="H46" i="1142"/>
  <c r="H51" i="1142" s="1"/>
  <c r="AF51" i="1142"/>
  <c r="C46" i="1142"/>
  <c r="C51" i="1142" s="1"/>
  <c r="Z51" i="1142"/>
  <c r="F46" i="1142"/>
  <c r="F51" i="1142" s="1"/>
  <c r="AC51" i="1142"/>
  <c r="C45" i="1141"/>
  <c r="F45" i="1141"/>
  <c r="H45" i="1141"/>
  <c r="G45" i="1141"/>
  <c r="AH51" i="1141"/>
  <c r="AD51" i="1141"/>
  <c r="U51" i="1141"/>
  <c r="T51" i="1141"/>
  <c r="AE51" i="1141"/>
  <c r="V51" i="1141"/>
  <c r="W51" i="1141"/>
  <c r="X51" i="1141"/>
  <c r="A51" i="1141"/>
  <c r="I44" i="1141"/>
  <c r="D45" i="1141"/>
  <c r="E45" i="1141"/>
  <c r="H45" i="1140"/>
  <c r="G45" i="1140"/>
  <c r="I45" i="1140" s="1"/>
  <c r="AH51" i="1140"/>
  <c r="AD51" i="1140"/>
  <c r="U51" i="1140"/>
  <c r="T51" i="1140"/>
  <c r="W51" i="1140"/>
  <c r="AE51" i="1140"/>
  <c r="V51" i="1140"/>
  <c r="A51" i="1140"/>
  <c r="X51" i="1140"/>
  <c r="I44" i="1140"/>
  <c r="D45" i="1140"/>
  <c r="E45" i="1140"/>
  <c r="I45" i="1148" l="1"/>
  <c r="F46" i="1148"/>
  <c r="F51" i="1148" s="1"/>
  <c r="AC51" i="1148"/>
  <c r="C46" i="1148"/>
  <c r="C51" i="1148" s="1"/>
  <c r="Z51" i="1148"/>
  <c r="E46" i="1148"/>
  <c r="E51" i="1148" s="1"/>
  <c r="AB51" i="1148"/>
  <c r="D46" i="1148"/>
  <c r="D51" i="1148" s="1"/>
  <c r="AA51" i="1148"/>
  <c r="G46" i="1148"/>
  <c r="H46" i="1148"/>
  <c r="H51" i="1148" s="1"/>
  <c r="AF51" i="1148"/>
  <c r="I46" i="1147"/>
  <c r="I51" i="1147" s="1"/>
  <c r="G51" i="1147"/>
  <c r="C46" i="1146"/>
  <c r="C51" i="1146" s="1"/>
  <c r="Z51" i="1146"/>
  <c r="F46" i="1146"/>
  <c r="F51" i="1146" s="1"/>
  <c r="AC51" i="1146"/>
  <c r="D46" i="1146"/>
  <c r="D51" i="1146" s="1"/>
  <c r="AA51" i="1146"/>
  <c r="I45" i="1146"/>
  <c r="H46" i="1146"/>
  <c r="H51" i="1146" s="1"/>
  <c r="G46" i="1146"/>
  <c r="AF51" i="1146"/>
  <c r="E46" i="1146"/>
  <c r="E51" i="1146" s="1"/>
  <c r="AB51" i="1146"/>
  <c r="F46" i="1145"/>
  <c r="F51" i="1145" s="1"/>
  <c r="AC51" i="1145"/>
  <c r="G46" i="1145"/>
  <c r="H46" i="1145"/>
  <c r="H51" i="1145" s="1"/>
  <c r="AF51" i="1145"/>
  <c r="I45" i="1145"/>
  <c r="E46" i="1145"/>
  <c r="E51" i="1145" s="1"/>
  <c r="AB51" i="1145"/>
  <c r="D46" i="1145"/>
  <c r="D51" i="1145" s="1"/>
  <c r="AA51" i="1145"/>
  <c r="C46" i="1145"/>
  <c r="C51" i="1145" s="1"/>
  <c r="Z51" i="1145"/>
  <c r="I45" i="1144"/>
  <c r="D46" i="1144"/>
  <c r="D51" i="1144" s="1"/>
  <c r="AA51" i="1144"/>
  <c r="C46" i="1144"/>
  <c r="C51" i="1144" s="1"/>
  <c r="Z51" i="1144"/>
  <c r="E46" i="1144"/>
  <c r="E51" i="1144" s="1"/>
  <c r="AB51" i="1144"/>
  <c r="F46" i="1144"/>
  <c r="F51" i="1144" s="1"/>
  <c r="AC51" i="1144"/>
  <c r="G46" i="1144"/>
  <c r="H46" i="1144"/>
  <c r="H51" i="1144" s="1"/>
  <c r="AF51" i="1144"/>
  <c r="D46" i="1143"/>
  <c r="D51" i="1143" s="1"/>
  <c r="AA51" i="1143"/>
  <c r="C46" i="1143"/>
  <c r="C51" i="1143" s="1"/>
  <c r="Z51" i="1143"/>
  <c r="G46" i="1143"/>
  <c r="H46" i="1143"/>
  <c r="H51" i="1143" s="1"/>
  <c r="AF51" i="1143"/>
  <c r="I45" i="1143"/>
  <c r="F46" i="1143"/>
  <c r="F51" i="1143" s="1"/>
  <c r="AC51" i="1143"/>
  <c r="E46" i="1143"/>
  <c r="E51" i="1143" s="1"/>
  <c r="AB51" i="1143"/>
  <c r="I46" i="1142"/>
  <c r="I51" i="1142" s="1"/>
  <c r="G51" i="1142"/>
  <c r="C46" i="1141"/>
  <c r="C51" i="1141" s="1"/>
  <c r="Z51" i="1141"/>
  <c r="E46" i="1141"/>
  <c r="E51" i="1141" s="1"/>
  <c r="AB51" i="1141"/>
  <c r="I45" i="1141"/>
  <c r="F46" i="1141"/>
  <c r="F51" i="1141" s="1"/>
  <c r="AC51" i="1141"/>
  <c r="G46" i="1141"/>
  <c r="H46" i="1141"/>
  <c r="H51" i="1141" s="1"/>
  <c r="AF51" i="1141"/>
  <c r="D46" i="1141"/>
  <c r="D51" i="1141" s="1"/>
  <c r="AA51" i="1141"/>
  <c r="F46" i="1140"/>
  <c r="F51" i="1140" s="1"/>
  <c r="AC51" i="1140"/>
  <c r="D46" i="1140"/>
  <c r="D51" i="1140" s="1"/>
  <c r="AA51" i="1140"/>
  <c r="E46" i="1140"/>
  <c r="E51" i="1140" s="1"/>
  <c r="AB51" i="1140"/>
  <c r="G46" i="1140"/>
  <c r="H46" i="1140"/>
  <c r="H51" i="1140" s="1"/>
  <c r="AF51" i="1140"/>
  <c r="C46" i="1140"/>
  <c r="C51" i="1140" s="1"/>
  <c r="Z51" i="1140"/>
  <c r="I46" i="1148" l="1"/>
  <c r="I51" i="1148" s="1"/>
  <c r="G51" i="1148"/>
  <c r="I46" i="1146"/>
  <c r="I51" i="1146" s="1"/>
  <c r="G51" i="1146"/>
  <c r="I46" i="1145"/>
  <c r="I51" i="1145" s="1"/>
  <c r="G51" i="1145"/>
  <c r="I46" i="1144"/>
  <c r="I51" i="1144" s="1"/>
  <c r="G51" i="1144"/>
  <c r="I46" i="1143"/>
  <c r="I51" i="1143" s="1"/>
  <c r="G51" i="1143"/>
  <c r="I46" i="1141"/>
  <c r="I51" i="1141" s="1"/>
  <c r="G51" i="1141"/>
  <c r="I46" i="1140"/>
  <c r="I51" i="1140" s="1"/>
  <c r="G51" i="1140"/>
</calcChain>
</file>

<file path=xl/sharedStrings.xml><?xml version="1.0" encoding="utf-8"?>
<sst xmlns="http://schemas.openxmlformats.org/spreadsheetml/2006/main" count="1712" uniqueCount="114">
  <si>
    <t>Page One of Two</t>
  </si>
  <si>
    <t>Table Two: Inputs to Avoided Cost Calculations</t>
  </si>
  <si>
    <t>Page Two of Two</t>
  </si>
  <si>
    <t>State</t>
  </si>
  <si>
    <t>Zone:</t>
  </si>
  <si>
    <t>User-defined Inputs</t>
  </si>
  <si>
    <t>Real Discount Rate</t>
  </si>
  <si>
    <t>Energy</t>
  </si>
  <si>
    <t>Capacity</t>
  </si>
  <si>
    <t>FCA Price</t>
  </si>
  <si>
    <t>Reserve Margin</t>
  </si>
  <si>
    <t>REC Costs</t>
  </si>
  <si>
    <t>Units:</t>
  </si>
  <si>
    <t>$/kWh</t>
  </si>
  <si>
    <t>$/kW-yr</t>
  </si>
  <si>
    <t>%</t>
  </si>
  <si>
    <t>Period:</t>
  </si>
  <si>
    <t>a</t>
  </si>
  <si>
    <t>b</t>
  </si>
  <si>
    <t>c</t>
  </si>
  <si>
    <t>d</t>
  </si>
  <si>
    <t>h</t>
  </si>
  <si>
    <t>i</t>
  </si>
  <si>
    <t>j</t>
  </si>
  <si>
    <t>k</t>
  </si>
  <si>
    <t>r</t>
  </si>
  <si>
    <t>s</t>
  </si>
  <si>
    <t>t</t>
  </si>
  <si>
    <t>u</t>
  </si>
  <si>
    <t>v</t>
  </si>
  <si>
    <t>x</t>
  </si>
  <si>
    <t>y</t>
  </si>
  <si>
    <t>z</t>
  </si>
  <si>
    <t>Levelized Costs</t>
  </si>
  <si>
    <t xml:space="preserve">NOTES: </t>
  </si>
  <si>
    <t>CT</t>
  </si>
  <si>
    <t>ME</t>
  </si>
  <si>
    <t>Maine</t>
  </si>
  <si>
    <t>MA</t>
  </si>
  <si>
    <t>NEMA (Northeast Massachusetts)</t>
  </si>
  <si>
    <t>NH</t>
  </si>
  <si>
    <t>New Hampshire</t>
  </si>
  <si>
    <t>RI</t>
  </si>
  <si>
    <t>Rhode Island</t>
  </si>
  <si>
    <t>SEMA (Southeast Massachusetts)</t>
  </si>
  <si>
    <t>VT</t>
  </si>
  <si>
    <t>Vermont</t>
  </si>
  <si>
    <t>WCMA (West-Central Massachusetts)</t>
  </si>
  <si>
    <t>Winter Peak</t>
  </si>
  <si>
    <t>Winter Off-Peak</t>
  </si>
  <si>
    <t xml:space="preserve">Summer Peak </t>
  </si>
  <si>
    <t>Summer Off-Peak</t>
  </si>
  <si>
    <t>General</t>
  </si>
  <si>
    <r>
      <t>Avoided Unit Cost of Electric Capacity</t>
    </r>
    <r>
      <rPr>
        <b/>
        <vertAlign val="superscript"/>
        <sz val="10"/>
        <rFont val="Arial"/>
        <family val="2"/>
      </rPr>
      <t>2</t>
    </r>
  </si>
  <si>
    <r>
      <t xml:space="preserve"> Avoided Unit Cost of Electric Energy</t>
    </r>
    <r>
      <rPr>
        <b/>
        <vertAlign val="superscript"/>
        <sz val="10"/>
        <rFont val="Arial"/>
        <family val="2"/>
      </rPr>
      <t>1</t>
    </r>
  </si>
  <si>
    <t>kW purchased from FCA (PA to determine quantity)</t>
  </si>
  <si>
    <t>Avoided REC Costs to Load</t>
  </si>
  <si>
    <t xml:space="preserve">Wholesale Avoided Costs of Electricity </t>
  </si>
  <si>
    <t>Intrastate</t>
  </si>
  <si>
    <t>aa</t>
  </si>
  <si>
    <t>Wholesale Risk Premium (WRP)</t>
  </si>
  <si>
    <r>
      <t>kW sold into FCA (PA to determine quantity)</t>
    </r>
    <r>
      <rPr>
        <b/>
        <vertAlign val="superscript"/>
        <sz val="10"/>
        <rFont val="Arial"/>
        <family val="2"/>
      </rPr>
      <t>3</t>
    </r>
  </si>
  <si>
    <t>ISO NE periods: Summer is June through September, Winter is all other months. Peak hours are: Monday through Friday  7 AM - 11 PM; Off-Peak Hours are all other hours</t>
  </si>
  <si>
    <t>MA-SEMA</t>
  </si>
  <si>
    <t>MA-NEMA</t>
  </si>
  <si>
    <t>MA-WCMA</t>
  </si>
  <si>
    <t>ab</t>
  </si>
  <si>
    <t>Table One: Avoided Cost of Electricity (Nominal $) Results :</t>
  </si>
  <si>
    <t>Avoided Non-Embedded Costs</t>
  </si>
  <si>
    <t>Distribution Losses</t>
  </si>
  <si>
    <t>Nominal Discount Rate</t>
  </si>
  <si>
    <t>Rest-of-Pool</t>
  </si>
  <si>
    <t>Proceeds from selling into the FCM also include the ISO-NE loss factor of 8%</t>
  </si>
  <si>
    <t>ISO NE periods: Summer is June through September, Winter is all other months. Peak hours are: Monday through Friday 7am - 11pm; Off-Peak Hours are all other hours</t>
  </si>
  <si>
    <t>Pcnt of Capacity Bid into FCM (%Bid)</t>
  </si>
  <si>
    <t>Weighted Average Avoided Cost Based on Percent Capacity Bid</t>
  </si>
  <si>
    <t>g=(e*%Bid)+(f*(1+%Bid))</t>
  </si>
  <si>
    <t>Massachusetts</t>
  </si>
  <si>
    <t>Table One: Avoided Cost of Electricity (2015 $) Results :</t>
  </si>
  <si>
    <t>Winter</t>
  </si>
  <si>
    <t>Summer</t>
  </si>
  <si>
    <t>l</t>
  </si>
  <si>
    <t>m</t>
  </si>
  <si>
    <t>n</t>
  </si>
  <si>
    <t>o</t>
  </si>
  <si>
    <t>p</t>
  </si>
  <si>
    <t>q</t>
  </si>
  <si>
    <t>Connecticut</t>
  </si>
  <si>
    <t xml:space="preserve">Absolute value of avoided capacity costs and capacity DRIPE each year is function of quantity of kW reduction in year, PA strategy re bidding that reduction into applicable FCAs, and unit values in columns e and f. 
</t>
  </si>
  <si>
    <t>PTF loss =</t>
  </si>
  <si>
    <t>All Avoided Costs are in Year 2015 Dollars</t>
  </si>
  <si>
    <t>All Avoided Costs are in Nominal Dollars</t>
  </si>
  <si>
    <t>Capacity (See note 2)</t>
  </si>
  <si>
    <t>Annual Value</t>
  </si>
  <si>
    <t>DRIPE: 2016 vintage measures</t>
  </si>
  <si>
    <t>DRIPE: 2017 vintage measures</t>
  </si>
  <si>
    <t>ac</t>
  </si>
  <si>
    <t>ad</t>
  </si>
  <si>
    <t>ae</t>
  </si>
  <si>
    <t>af</t>
  </si>
  <si>
    <t>ag</t>
  </si>
  <si>
    <t>ah</t>
  </si>
  <si>
    <t>ai</t>
  </si>
  <si>
    <t>aj</t>
  </si>
  <si>
    <t>ak</t>
  </si>
  <si>
    <t>al</t>
  </si>
  <si>
    <t>Real Discount Rate :</t>
  </si>
  <si>
    <t>Electric Cross -DRIPE is electric owen fuel DRIPE + Electric Cross-DRIPE</t>
  </si>
  <si>
    <t xml:space="preserve">w </t>
  </si>
  <si>
    <t>Electric Cross DRIPE (5)</t>
  </si>
  <si>
    <t>f=ab*(1+ac)*(1+WRP)*(1+Dist Loss) *(1+PTF Loss)</t>
  </si>
  <si>
    <t>Avoided cost of electric energy = (wholesale energy avoided cost + REC cost to load) * risk premium, e.g.  A = (v+ad) * (1+Wholesale Risk Premium)</t>
  </si>
  <si>
    <t>e=ab*1.08</t>
  </si>
  <si>
    <t>Revision: 4/3/2015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</si>
</sst>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00"/>
    <numFmt numFmtId="167" formatCode="0.0"/>
    <numFmt numFmtId="168" formatCode="&quot;$&quot;#,##0&quot;/kW&quot;;\(&quot;$&quot;#,##0\)&quot;/kW&quot;"/>
    <numFmt numFmtId="169" formatCode="&quot;$&quot;#,##0&quot;/kWh&quot;;\(&quot;$&quot;#,##0\)&quot;/kWh&quot;"/>
    <numFmt numFmtId="170" formatCode="&quot;$&quot;#,##0&quot;/kW-yr&quot;;\(&quot;$&quot;#,##0\)&quot;/kW-yr&quot;"/>
    <numFmt numFmtId="171" formatCode="&quot;$&quot;#,##0&quot;/MWh&quot;;\(&quot;$&quot;#,##0\)&quot;/MWh&quot;"/>
    <numFmt numFmtId="172" formatCode="&quot;$&quot;#,##0_)&quot;M&quot;;\(&quot;$&quot;#,##0\)&quot;M&quot;"/>
    <numFmt numFmtId="173" formatCode="0.00&quot;¢/kWh&quot;"/>
  </numFmts>
  <fonts count="33" x14ac:knownFonts="1">
    <font>
      <sz val="10"/>
      <name val="Arial"/>
    </font>
    <font>
      <sz val="10"/>
      <name val="Arial"/>
      <family val="2"/>
    </font>
    <font>
      <b/>
      <u/>
      <sz val="18"/>
      <name val="Arial"/>
      <family val="2"/>
    </font>
    <font>
      <b/>
      <u/>
      <sz val="16"/>
      <name val="Arial"/>
      <family val="2"/>
    </font>
    <font>
      <b/>
      <u/>
      <sz val="12"/>
      <name val="Arial"/>
      <family val="2"/>
    </font>
    <font>
      <b/>
      <sz val="14"/>
      <name val="Arial"/>
      <family val="2"/>
    </font>
    <font>
      <sz val="14"/>
      <name val="Arial"/>
      <family val="2"/>
    </font>
    <font>
      <b/>
      <sz val="16"/>
      <name val="Arial"/>
      <family val="2"/>
    </font>
    <font>
      <b/>
      <sz val="10"/>
      <name val="Arial"/>
      <family val="2"/>
    </font>
    <font>
      <b/>
      <sz val="12"/>
      <name val="Arial"/>
      <family val="2"/>
    </font>
    <font>
      <b/>
      <vertAlign val="superscript"/>
      <sz val="10"/>
      <name val="Arial"/>
      <family val="2"/>
    </font>
    <font>
      <sz val="10"/>
      <color indexed="10"/>
      <name val="Arial"/>
      <family val="2"/>
    </font>
    <font>
      <sz val="10"/>
      <name val="Arial"/>
      <family val="2"/>
    </font>
    <font>
      <i/>
      <sz val="10"/>
      <name val="Arial"/>
      <family val="2"/>
    </font>
    <font>
      <b/>
      <sz val="10"/>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50">
    <xf numFmtId="0" fontId="0" fillId="0" borderId="0"/>
    <xf numFmtId="168" fontId="1" fillId="0" borderId="0">
      <alignment horizontal="right" wrapText="1"/>
    </xf>
    <xf numFmtId="169" fontId="1" fillId="0" borderId="0">
      <alignment horizontal="right" wrapText="1"/>
    </xf>
    <xf numFmtId="170" fontId="1" fillId="0" borderId="0">
      <alignment horizontal="right" wrapText="1"/>
    </xf>
    <xf numFmtId="171" fontId="1" fillId="0" borderId="0">
      <alignment horizontal="right" wrapText="1"/>
    </xf>
    <xf numFmtId="172" fontId="1" fillId="0" borderId="0">
      <alignment horizontal="right" wrapText="1"/>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173" fontId="1" fillId="0" borderId="0"/>
    <xf numFmtId="0" fontId="19" fillId="21" borderId="2" applyNumberFormat="0" applyAlignment="0" applyProtection="0"/>
    <xf numFmtId="3" fontId="12"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2" fillId="0" borderId="0"/>
    <xf numFmtId="0" fontId="12"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27">
    <xf numFmtId="0" fontId="0" fillId="0" borderId="0" xfId="0"/>
    <xf numFmtId="0" fontId="2" fillId="0" borderId="0" xfId="0" applyFont="1" applyFill="1" applyBorder="1" applyProtection="1"/>
    <xf numFmtId="0" fontId="2" fillId="0" borderId="0" xfId="0" applyFont="1" applyFill="1" applyBorder="1" applyAlignment="1" applyProtection="1">
      <alignment horizontal="left"/>
    </xf>
    <xf numFmtId="0" fontId="1" fillId="0" borderId="0" xfId="0" applyFont="1" applyFill="1" applyBorder="1" applyProtection="1"/>
    <xf numFmtId="0" fontId="3"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 fillId="0" borderId="0" xfId="0" applyFont="1" applyFill="1" applyBorder="1"/>
    <xf numFmtId="0" fontId="5" fillId="0" borderId="0" xfId="0" applyFont="1" applyFill="1" applyBorder="1" applyProtection="1"/>
    <xf numFmtId="0" fontId="6"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8" fillId="0" borderId="10" xfId="0" applyFont="1" applyFill="1" applyBorder="1" applyAlignment="1" applyProtection="1">
      <alignment horizontal="left"/>
    </xf>
    <xf numFmtId="164" fontId="1" fillId="0" borderId="11" xfId="0" applyNumberFormat="1" applyFont="1" applyFill="1" applyBorder="1" applyAlignment="1" applyProtection="1">
      <alignment horizontal="center"/>
    </xf>
    <xf numFmtId="0" fontId="1" fillId="0" borderId="12" xfId="0" applyFont="1" applyFill="1" applyBorder="1" applyProtection="1"/>
    <xf numFmtId="9"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xf>
    <xf numFmtId="0" fontId="1" fillId="0" borderId="13" xfId="0" applyFont="1" applyFill="1" applyBorder="1" applyAlignment="1" applyProtection="1">
      <alignment horizontal="left"/>
    </xf>
    <xf numFmtId="0" fontId="1" fillId="0" borderId="14" xfId="0" applyFont="1" applyFill="1" applyBorder="1" applyProtection="1"/>
    <xf numFmtId="10" fontId="1" fillId="0" borderId="15" xfId="0" applyNumberFormat="1" applyFont="1" applyFill="1" applyBorder="1" applyAlignment="1" applyProtection="1">
      <alignment horizontal="right"/>
      <protection locked="0"/>
    </xf>
    <xf numFmtId="10" fontId="1" fillId="0" borderId="0" xfId="0" applyNumberFormat="1" applyFont="1" applyFill="1" applyBorder="1" applyAlignment="1" applyProtection="1">
      <alignment horizontal="right"/>
      <protection locked="0"/>
    </xf>
    <xf numFmtId="0" fontId="9" fillId="0" borderId="0" xfId="0" applyFont="1" applyFill="1" applyBorder="1" applyProtection="1"/>
    <xf numFmtId="0" fontId="8" fillId="0" borderId="0" xfId="0" applyFont="1" applyFill="1" applyBorder="1" applyAlignment="1" applyProtection="1">
      <alignment horizontal="left"/>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2" xfId="0" applyFont="1" applyFill="1" applyBorder="1" applyAlignment="1" applyProtection="1">
      <alignment horizontal="center"/>
    </xf>
    <xf numFmtId="0" fontId="8" fillId="0" borderId="0" xfId="0" applyFont="1" applyFill="1" applyBorder="1" applyAlignment="1" applyProtection="1">
      <alignment horizontal="center"/>
    </xf>
    <xf numFmtId="164" fontId="1" fillId="0" borderId="19" xfId="0" applyNumberFormat="1" applyFont="1" applyFill="1" applyBorder="1" applyAlignment="1" applyProtection="1">
      <alignment horizontal="center"/>
    </xf>
    <xf numFmtId="164" fontId="1" fillId="0" borderId="20" xfId="0" applyNumberFormat="1" applyFont="1" applyFill="1" applyBorder="1" applyAlignment="1" applyProtection="1">
      <alignment horizontal="center"/>
    </xf>
    <xf numFmtId="164" fontId="1" fillId="0" borderId="22" xfId="0" applyNumberFormat="1" applyFont="1" applyFill="1" applyBorder="1" applyAlignment="1" applyProtection="1">
      <alignment horizontal="center"/>
    </xf>
    <xf numFmtId="164" fontId="1" fillId="0" borderId="16" xfId="0" applyNumberFormat="1" applyFont="1" applyFill="1" applyBorder="1" applyAlignment="1" applyProtection="1">
      <alignment horizontal="center"/>
    </xf>
    <xf numFmtId="164" fontId="1" fillId="0" borderId="23" xfId="0" applyNumberFormat="1" applyFont="1" applyFill="1" applyBorder="1" applyAlignment="1" applyProtection="1">
      <alignment horizontal="center"/>
    </xf>
    <xf numFmtId="164" fontId="11" fillId="0" borderId="0" xfId="0" applyNumberFormat="1" applyFont="1" applyFill="1" applyBorder="1" applyAlignment="1" applyProtection="1">
      <alignment horizontal="center"/>
    </xf>
    <xf numFmtId="166" fontId="1" fillId="0" borderId="23" xfId="0" applyNumberFormat="1" applyFont="1" applyFill="1" applyBorder="1" applyAlignment="1" applyProtection="1">
      <alignment horizontal="center"/>
    </xf>
    <xf numFmtId="167" fontId="1"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165" fontId="1" fillId="0" borderId="22" xfId="0" applyNumberFormat="1" applyFont="1" applyFill="1" applyBorder="1" applyAlignment="1" applyProtection="1">
      <alignment horizontal="center"/>
    </xf>
    <xf numFmtId="2" fontId="1" fillId="0" borderId="0" xfId="0" applyNumberFormat="1" applyFont="1" applyFill="1" applyBorder="1" applyAlignment="1" applyProtection="1">
      <alignment horizontal="center"/>
    </xf>
    <xf numFmtId="0" fontId="8" fillId="0" borderId="0" xfId="0" applyFont="1" applyFill="1" applyBorder="1" applyAlignment="1" applyProtection="1">
      <alignment wrapText="1"/>
    </xf>
    <xf numFmtId="0" fontId="14" fillId="0" borderId="0" xfId="0" applyFont="1" applyFill="1" applyBorder="1" applyProtection="1"/>
    <xf numFmtId="164" fontId="1" fillId="0" borderId="0" xfId="0" applyNumberFormat="1" applyFont="1" applyFill="1" applyBorder="1" applyAlignment="1" applyProtection="1">
      <alignment horizontal="left"/>
    </xf>
    <xf numFmtId="0" fontId="12" fillId="0" borderId="0" xfId="0" applyFont="1" applyFill="1" applyBorder="1" applyAlignment="1" applyProtection="1">
      <alignment horizontal="left"/>
    </xf>
    <xf numFmtId="0" fontId="12" fillId="0" borderId="0" xfId="0" applyFont="1" applyFill="1" applyBorder="1" applyAlignment="1" applyProtection="1"/>
    <xf numFmtId="164" fontId="1" fillId="0" borderId="26" xfId="0" applyNumberFormat="1" applyFont="1" applyFill="1" applyBorder="1" applyAlignment="1" applyProtection="1">
      <alignment horizontal="center"/>
    </xf>
    <xf numFmtId="164" fontId="1" fillId="0" borderId="27" xfId="0" applyNumberFormat="1" applyFont="1" applyFill="1" applyBorder="1" applyAlignment="1" applyProtection="1">
      <alignment horizontal="center"/>
    </xf>
    <xf numFmtId="164" fontId="1" fillId="0" borderId="18" xfId="0" applyNumberFormat="1" applyFont="1" applyFill="1" applyBorder="1" applyAlignment="1" applyProtection="1">
      <alignment horizontal="center"/>
    </xf>
    <xf numFmtId="165" fontId="1" fillId="0" borderId="18"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164" fontId="8" fillId="0" borderId="28" xfId="0" applyNumberFormat="1" applyFont="1" applyFill="1" applyBorder="1" applyAlignment="1" applyProtection="1">
      <alignment horizontal="left"/>
    </xf>
    <xf numFmtId="0" fontId="1" fillId="0" borderId="28" xfId="0" applyFont="1" applyFill="1" applyBorder="1"/>
    <xf numFmtId="164" fontId="1" fillId="0" borderId="25" xfId="0" applyNumberFormat="1" applyFont="1" applyFill="1" applyBorder="1" applyAlignment="1" applyProtection="1">
      <alignment horizontal="center"/>
    </xf>
    <xf numFmtId="164" fontId="1" fillId="0" borderId="29" xfId="0" applyNumberFormat="1" applyFont="1" applyFill="1" applyBorder="1" applyAlignment="1" applyProtection="1">
      <alignment horizontal="center"/>
    </xf>
    <xf numFmtId="164" fontId="1" fillId="0" borderId="28" xfId="0" applyNumberFormat="1" applyFont="1" applyFill="1" applyBorder="1" applyAlignment="1" applyProtection="1">
      <alignment horizontal="center"/>
    </xf>
    <xf numFmtId="164" fontId="11" fillId="0" borderId="25" xfId="0" applyNumberFormat="1" applyFont="1" applyFill="1" applyBorder="1" applyAlignment="1" applyProtection="1">
      <alignment horizontal="center"/>
    </xf>
    <xf numFmtId="164" fontId="8" fillId="0" borderId="25" xfId="0" applyNumberFormat="1" applyFont="1" applyFill="1" applyBorder="1" applyAlignment="1" applyProtection="1">
      <alignment horizontal="left"/>
    </xf>
    <xf numFmtId="2" fontId="1" fillId="0" borderId="25" xfId="0" applyNumberFormat="1" applyFont="1" applyFill="1" applyBorder="1" applyAlignment="1" applyProtection="1">
      <alignment horizontal="center"/>
    </xf>
    <xf numFmtId="164" fontId="1" fillId="0" borderId="30" xfId="0" applyNumberFormat="1" applyFont="1" applyFill="1" applyBorder="1" applyAlignment="1" applyProtection="1">
      <alignment horizontal="center"/>
    </xf>
    <xf numFmtId="164"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horizontal="center"/>
    </xf>
    <xf numFmtId="0" fontId="1" fillId="0" borderId="10" xfId="0" applyFont="1" applyFill="1" applyBorder="1" applyAlignment="1" applyProtection="1">
      <alignment horizontal="left"/>
    </xf>
    <xf numFmtId="0" fontId="1" fillId="0" borderId="11" xfId="0" applyFont="1" applyFill="1" applyBorder="1" applyProtection="1"/>
    <xf numFmtId="0" fontId="8" fillId="0" borderId="27"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12" fillId="0" borderId="0" xfId="0" applyFont="1" applyFill="1" applyBorder="1" applyProtection="1"/>
    <xf numFmtId="0" fontId="8" fillId="0" borderId="0" xfId="0" applyFont="1" applyFill="1" applyBorder="1" applyProtection="1"/>
    <xf numFmtId="0" fontId="8" fillId="0" borderId="17" xfId="0" applyFont="1" applyFill="1" applyBorder="1" applyAlignment="1" applyProtection="1"/>
    <xf numFmtId="0" fontId="8" fillId="0" borderId="13" xfId="0" applyFont="1" applyFill="1" applyBorder="1" applyAlignment="1" applyProtection="1"/>
    <xf numFmtId="2" fontId="8" fillId="0" borderId="22" xfId="0" applyNumberFormat="1" applyFont="1" applyFill="1" applyBorder="1" applyAlignment="1" applyProtection="1">
      <alignment horizontal="center" wrapText="1"/>
    </xf>
    <xf numFmtId="0" fontId="8" fillId="0" borderId="48" xfId="0" applyFont="1" applyFill="1" applyBorder="1" applyAlignment="1" applyProtection="1">
      <alignment horizontal="center" vertical="center"/>
    </xf>
    <xf numFmtId="0" fontId="8" fillId="0" borderId="21" xfId="0" applyFont="1" applyFill="1" applyBorder="1" applyAlignment="1" applyProtection="1">
      <alignment horizontal="center"/>
    </xf>
    <xf numFmtId="0" fontId="8" fillId="0" borderId="52" xfId="0" applyFont="1" applyFill="1" applyBorder="1" applyAlignment="1" applyProtection="1">
      <alignment horizontal="center"/>
    </xf>
    <xf numFmtId="0" fontId="8" fillId="0" borderId="54" xfId="0" applyFont="1" applyFill="1" applyBorder="1" applyAlignment="1" applyProtection="1">
      <alignment horizontal="center" vertical="center" wrapText="1"/>
    </xf>
    <xf numFmtId="166" fontId="1" fillId="0" borderId="33" xfId="0" applyNumberFormat="1" applyFont="1" applyFill="1" applyBorder="1" applyAlignment="1" applyProtection="1">
      <alignment horizontal="center"/>
    </xf>
    <xf numFmtId="0" fontId="1" fillId="0" borderId="40" xfId="0" applyFont="1" applyFill="1" applyBorder="1" applyProtection="1"/>
    <xf numFmtId="10" fontId="1" fillId="0" borderId="12" xfId="0" applyNumberFormat="1" applyFont="1" applyFill="1" applyBorder="1" applyAlignment="1" applyProtection="1">
      <alignment horizontal="right"/>
      <protection locked="0"/>
    </xf>
    <xf numFmtId="2" fontId="8" fillId="0" borderId="16" xfId="0" applyNumberFormat="1" applyFont="1" applyFill="1" applyBorder="1" applyAlignment="1" applyProtection="1">
      <alignment horizontal="center" wrapText="1"/>
    </xf>
    <xf numFmtId="164" fontId="8" fillId="0" borderId="45" xfId="0" applyNumberFormat="1" applyFont="1" applyFill="1" applyBorder="1" applyAlignment="1" applyProtection="1">
      <alignment horizontal="left"/>
    </xf>
    <xf numFmtId="0" fontId="1" fillId="0" borderId="48" xfId="0" applyFont="1" applyFill="1" applyBorder="1" applyProtection="1"/>
    <xf numFmtId="164" fontId="8" fillId="0" borderId="39" xfId="0" applyNumberFormat="1" applyFont="1" applyFill="1" applyBorder="1" applyAlignment="1" applyProtection="1">
      <alignment horizontal="left"/>
    </xf>
    <xf numFmtId="0" fontId="8" fillId="0" borderId="40" xfId="0" applyFont="1" applyFill="1" applyBorder="1" applyAlignment="1" applyProtection="1"/>
    <xf numFmtId="0" fontId="8" fillId="0" borderId="41" xfId="0" applyFont="1" applyFill="1" applyBorder="1" applyAlignment="1" applyProtection="1"/>
    <xf numFmtId="0" fontId="8" fillId="0" borderId="53" xfId="0" applyFont="1" applyFill="1" applyBorder="1" applyAlignment="1" applyProtection="1">
      <alignment horizontal="center" vertical="center" wrapText="1"/>
    </xf>
    <xf numFmtId="0" fontId="8" fillId="0" borderId="61" xfId="0" applyFont="1" applyFill="1" applyBorder="1" applyAlignment="1" applyProtection="1">
      <alignment horizontal="center"/>
    </xf>
    <xf numFmtId="164" fontId="1" fillId="0" borderId="61" xfId="0" applyNumberFormat="1" applyFont="1" applyFill="1" applyBorder="1" applyAlignment="1" applyProtection="1">
      <alignment horizontal="center"/>
    </xf>
    <xf numFmtId="0" fontId="8" fillId="0" borderId="23" xfId="0" applyFont="1" applyFill="1" applyBorder="1" applyAlignment="1" applyProtection="1">
      <alignment horizontal="center"/>
    </xf>
    <xf numFmtId="0" fontId="8" fillId="25" borderId="21" xfId="0" applyFont="1" applyFill="1" applyBorder="1" applyAlignment="1" applyProtection="1">
      <alignment horizontal="center"/>
    </xf>
    <xf numFmtId="0" fontId="8" fillId="25" borderId="0" xfId="0" applyFont="1" applyFill="1" applyBorder="1" applyAlignment="1" applyProtection="1">
      <alignment horizontal="center"/>
    </xf>
    <xf numFmtId="164" fontId="1" fillId="25" borderId="0" xfId="0" applyNumberFormat="1" applyFont="1" applyFill="1" applyBorder="1" applyAlignment="1" applyProtection="1">
      <alignment horizontal="center"/>
    </xf>
    <xf numFmtId="166" fontId="1" fillId="25" borderId="23" xfId="0" applyNumberFormat="1" applyFont="1" applyFill="1" applyBorder="1" applyAlignment="1" applyProtection="1">
      <alignment horizontal="center"/>
    </xf>
    <xf numFmtId="166" fontId="1" fillId="0" borderId="20" xfId="0" applyNumberFormat="1" applyFont="1" applyFill="1" applyBorder="1" applyAlignment="1" applyProtection="1">
      <alignment horizontal="center"/>
    </xf>
    <xf numFmtId="166" fontId="1" fillId="0" borderId="19" xfId="0" applyNumberFormat="1" applyFont="1" applyFill="1" applyBorder="1" applyAlignment="1" applyProtection="1">
      <alignment horizontal="center"/>
    </xf>
    <xf numFmtId="166" fontId="1" fillId="0" borderId="22" xfId="0" applyNumberFormat="1" applyFont="1" applyFill="1" applyBorder="1" applyAlignment="1" applyProtection="1">
      <alignment horizontal="center"/>
    </xf>
    <xf numFmtId="166" fontId="1" fillId="25" borderId="20" xfId="0" applyNumberFormat="1" applyFont="1" applyFill="1" applyBorder="1" applyAlignment="1" applyProtection="1">
      <alignment horizontal="center"/>
    </xf>
    <xf numFmtId="166" fontId="1" fillId="25" borderId="19" xfId="0" applyNumberFormat="1" applyFont="1" applyFill="1" applyBorder="1" applyAlignment="1" applyProtection="1">
      <alignment horizontal="center"/>
    </xf>
    <xf numFmtId="166" fontId="1" fillId="25" borderId="22" xfId="0" applyNumberFormat="1" applyFont="1" applyFill="1" applyBorder="1" applyAlignment="1" applyProtection="1">
      <alignment horizontal="center"/>
    </xf>
    <xf numFmtId="166" fontId="1" fillId="0" borderId="27" xfId="0" applyNumberFormat="1" applyFont="1" applyFill="1" applyBorder="1" applyAlignment="1" applyProtection="1">
      <alignment horizontal="center"/>
    </xf>
    <xf numFmtId="166" fontId="1" fillId="0" borderId="26" xfId="0" applyNumberFormat="1" applyFont="1" applyFill="1" applyBorder="1" applyAlignment="1" applyProtection="1">
      <alignment horizontal="center"/>
    </xf>
    <xf numFmtId="166" fontId="1" fillId="0" borderId="18" xfId="0" applyNumberFormat="1" applyFont="1" applyFill="1" applyBorder="1" applyAlignment="1" applyProtection="1">
      <alignment horizontal="center"/>
    </xf>
    <xf numFmtId="166" fontId="1" fillId="25" borderId="61" xfId="0" applyNumberFormat="1" applyFont="1" applyFill="1" applyBorder="1" applyAlignment="1" applyProtection="1">
      <alignment horizontal="center"/>
    </xf>
    <xf numFmtId="166" fontId="1" fillId="0" borderId="61" xfId="0" applyNumberFormat="1" applyFont="1" applyFill="1" applyBorder="1" applyAlignment="1" applyProtection="1">
      <alignment horizontal="center"/>
    </xf>
    <xf numFmtId="166" fontId="1" fillId="0" borderId="32" xfId="0" applyNumberFormat="1" applyFont="1" applyFill="1" applyBorder="1" applyAlignment="1" applyProtection="1">
      <alignment horizontal="center"/>
    </xf>
    <xf numFmtId="166" fontId="1" fillId="0" borderId="24" xfId="0" applyNumberFormat="1" applyFont="1" applyFill="1" applyBorder="1" applyAlignment="1" applyProtection="1">
      <alignment horizontal="center"/>
    </xf>
    <xf numFmtId="166" fontId="1" fillId="25" borderId="24" xfId="0" applyNumberFormat="1" applyFont="1" applyFill="1" applyBorder="1" applyAlignment="1" applyProtection="1">
      <alignment horizontal="center"/>
    </xf>
    <xf numFmtId="166" fontId="1" fillId="0" borderId="16" xfId="0" applyNumberFormat="1" applyFont="1" applyFill="1" applyBorder="1" applyAlignment="1" applyProtection="1">
      <alignment horizontal="center"/>
    </xf>
    <xf numFmtId="166" fontId="1" fillId="0" borderId="34" xfId="0" applyNumberFormat="1" applyFont="1" applyFill="1" applyBorder="1" applyAlignment="1" applyProtection="1">
      <alignment horizontal="center"/>
    </xf>
    <xf numFmtId="167" fontId="12" fillId="25" borderId="20" xfId="0" applyNumberFormat="1" applyFont="1" applyFill="1" applyBorder="1" applyAlignment="1" applyProtection="1">
      <alignment horizontal="center"/>
    </xf>
    <xf numFmtId="167" fontId="13" fillId="25" borderId="16" xfId="0" applyNumberFormat="1" applyFont="1" applyFill="1" applyBorder="1" applyAlignment="1" applyProtection="1">
      <alignment horizontal="center"/>
    </xf>
    <xf numFmtId="167" fontId="12" fillId="25" borderId="22" xfId="0" applyNumberFormat="1" applyFont="1" applyFill="1" applyBorder="1" applyAlignment="1" applyProtection="1">
      <alignment horizontal="center"/>
    </xf>
    <xf numFmtId="167" fontId="12" fillId="0" borderId="20" xfId="0" applyNumberFormat="1" applyFont="1" applyFill="1" applyBorder="1" applyAlignment="1" applyProtection="1">
      <alignment horizontal="center"/>
    </xf>
    <xf numFmtId="167" fontId="13" fillId="26" borderId="16" xfId="0" applyNumberFormat="1" applyFont="1" applyFill="1" applyBorder="1" applyAlignment="1" applyProtection="1">
      <alignment horizontal="center"/>
    </xf>
    <xf numFmtId="167" fontId="12" fillId="0" borderId="22" xfId="0" applyNumberFormat="1" applyFont="1" applyFill="1" applyBorder="1" applyAlignment="1" applyProtection="1">
      <alignment horizontal="center"/>
    </xf>
    <xf numFmtId="167" fontId="12" fillId="0" borderId="16" xfId="0" applyNumberFormat="1" applyFont="1" applyFill="1" applyBorder="1" applyAlignment="1" applyProtection="1">
      <alignment horizontal="center"/>
    </xf>
    <xf numFmtId="167" fontId="12" fillId="0" borderId="27" xfId="0" applyNumberFormat="1" applyFont="1" applyFill="1" applyBorder="1" applyAlignment="1" applyProtection="1">
      <alignment horizontal="center"/>
    </xf>
    <xf numFmtId="167" fontId="12" fillId="0" borderId="34" xfId="0" applyNumberFormat="1" applyFont="1" applyFill="1" applyBorder="1" applyAlignment="1" applyProtection="1">
      <alignment horizontal="center"/>
    </xf>
    <xf numFmtId="167" fontId="12" fillId="0" borderId="18" xfId="0" applyNumberFormat="1" applyFont="1" applyFill="1" applyBorder="1" applyAlignment="1" applyProtection="1">
      <alignment horizontal="center"/>
    </xf>
    <xf numFmtId="167" fontId="12" fillId="0" borderId="0" xfId="0" applyNumberFormat="1" applyFont="1" applyFill="1" applyBorder="1" applyAlignment="1" applyProtection="1">
      <alignment horizontal="center"/>
    </xf>
    <xf numFmtId="167" fontId="1" fillId="0" borderId="28" xfId="0" applyNumberFormat="1" applyFont="1" applyFill="1" applyBorder="1" applyAlignment="1" applyProtection="1">
      <alignment horizontal="center"/>
    </xf>
    <xf numFmtId="167" fontId="1" fillId="0" borderId="30" xfId="0" applyNumberFormat="1" applyFont="1" applyFill="1" applyBorder="1" applyAlignment="1" applyProtection="1">
      <alignment horizontal="center"/>
    </xf>
    <xf numFmtId="167" fontId="1" fillId="0" borderId="31" xfId="0" applyNumberFormat="1" applyFont="1" applyFill="1" applyBorder="1" applyAlignment="1" applyProtection="1">
      <alignment horizontal="center"/>
    </xf>
    <xf numFmtId="167" fontId="1" fillId="0" borderId="20" xfId="0" applyNumberFormat="1" applyFont="1" applyFill="1" applyBorder="1" applyAlignment="1" applyProtection="1">
      <alignment horizontal="center"/>
    </xf>
    <xf numFmtId="167" fontId="1" fillId="0" borderId="16" xfId="0" applyNumberFormat="1" applyFont="1" applyFill="1" applyBorder="1" applyAlignment="1" applyProtection="1">
      <alignment horizontal="center"/>
    </xf>
    <xf numFmtId="167" fontId="1" fillId="0" borderId="22" xfId="0" applyNumberFormat="1" applyFont="1" applyFill="1" applyBorder="1" applyAlignment="1" applyProtection="1">
      <alignment horizontal="center"/>
    </xf>
    <xf numFmtId="167" fontId="1" fillId="0" borderId="27" xfId="0" applyNumberFormat="1" applyFont="1" applyFill="1" applyBorder="1" applyAlignment="1" applyProtection="1">
      <alignment horizontal="center"/>
    </xf>
    <xf numFmtId="167" fontId="1" fillId="0" borderId="34" xfId="0" applyNumberFormat="1" applyFont="1" applyFill="1" applyBorder="1" applyAlignment="1" applyProtection="1">
      <alignment horizontal="center"/>
    </xf>
    <xf numFmtId="167" fontId="1" fillId="0" borderId="18" xfId="0" applyNumberFormat="1" applyFont="1" applyFill="1" applyBorder="1" applyAlignment="1" applyProtection="1">
      <alignment horizontal="center"/>
    </xf>
    <xf numFmtId="167" fontId="1" fillId="0" borderId="19" xfId="0" applyNumberFormat="1" applyFont="1" applyFill="1" applyBorder="1" applyAlignment="1" applyProtection="1">
      <alignment horizontal="center"/>
    </xf>
    <xf numFmtId="167" fontId="1" fillId="25" borderId="19" xfId="0" applyNumberFormat="1" applyFont="1" applyFill="1" applyBorder="1" applyAlignment="1" applyProtection="1">
      <alignment horizontal="center"/>
    </xf>
    <xf numFmtId="167" fontId="1" fillId="0" borderId="26" xfId="0" applyNumberFormat="1" applyFont="1" applyFill="1" applyBorder="1" applyAlignment="1" applyProtection="1">
      <alignment horizontal="center"/>
    </xf>
    <xf numFmtId="167" fontId="1" fillId="0" borderId="25" xfId="0" applyNumberFormat="1" applyFont="1" applyFill="1" applyBorder="1" applyAlignment="1" applyProtection="1">
      <alignment horizontal="center"/>
    </xf>
    <xf numFmtId="167" fontId="1" fillId="0" borderId="49" xfId="0" applyNumberFormat="1" applyFont="1" applyFill="1" applyBorder="1" applyAlignment="1" applyProtection="1">
      <alignment horizontal="center"/>
    </xf>
    <xf numFmtId="10" fontId="1" fillId="0" borderId="0" xfId="0" applyNumberFormat="1" applyFont="1" applyFill="1" applyBorder="1" applyAlignment="1" applyProtection="1">
      <alignment horizontal="left"/>
    </xf>
    <xf numFmtId="0" fontId="8" fillId="0" borderId="46"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164" fontId="1" fillId="0" borderId="32" xfId="0" applyNumberFormat="1" applyFont="1" applyFill="1" applyBorder="1" applyAlignment="1" applyProtection="1">
      <alignment horizontal="center"/>
    </xf>
    <xf numFmtId="0" fontId="8" fillId="0" borderId="63" xfId="0" applyFont="1" applyFill="1" applyBorder="1" applyAlignment="1" applyProtection="1">
      <alignment horizontal="center" vertical="center"/>
    </xf>
    <xf numFmtId="0" fontId="8" fillId="0" borderId="34"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xf>
    <xf numFmtId="0" fontId="8" fillId="0" borderId="22" xfId="0" applyFont="1" applyFill="1" applyBorder="1" applyAlignment="1" applyProtection="1">
      <alignment vertical="center" wrapText="1"/>
    </xf>
    <xf numFmtId="0" fontId="8" fillId="0" borderId="22" xfId="0" applyFont="1" applyFill="1" applyBorder="1" applyAlignment="1" applyProtection="1">
      <alignment horizontal="center" vertical="center" wrapText="1"/>
    </xf>
    <xf numFmtId="0" fontId="8" fillId="0" borderId="58" xfId="0" applyFont="1" applyFill="1" applyBorder="1" applyAlignment="1" applyProtection="1">
      <alignment vertical="center" wrapText="1"/>
    </xf>
    <xf numFmtId="0" fontId="8" fillId="0" borderId="65" xfId="0" applyFont="1" applyFill="1" applyBorder="1" applyAlignment="1" applyProtection="1">
      <alignment horizontal="center" vertical="center"/>
    </xf>
    <xf numFmtId="0" fontId="8" fillId="0" borderId="47" xfId="0" applyFont="1" applyFill="1" applyBorder="1" applyAlignment="1" applyProtection="1">
      <alignment horizontal="center" vertical="center" wrapText="1"/>
    </xf>
    <xf numFmtId="166" fontId="1" fillId="25" borderId="0" xfId="0" applyNumberFormat="1" applyFont="1" applyFill="1" applyBorder="1" applyAlignment="1" applyProtection="1">
      <alignment horizontal="center"/>
    </xf>
    <xf numFmtId="166" fontId="1" fillId="25" borderId="16" xfId="0" applyNumberFormat="1" applyFont="1" applyFill="1" applyBorder="1" applyAlignment="1" applyProtection="1">
      <alignment horizontal="center"/>
    </xf>
    <xf numFmtId="164" fontId="1" fillId="0" borderId="34" xfId="0" applyNumberFormat="1" applyFont="1" applyFill="1" applyBorder="1" applyAlignment="1" applyProtection="1">
      <alignment horizontal="center"/>
    </xf>
    <xf numFmtId="164" fontId="1" fillId="0" borderId="24" xfId="0" applyNumberFormat="1" applyFont="1" applyFill="1" applyBorder="1" applyAlignment="1" applyProtection="1">
      <alignment horizontal="center"/>
    </xf>
    <xf numFmtId="164" fontId="1" fillId="0" borderId="42" xfId="0" applyNumberFormat="1" applyFont="1" applyFill="1" applyBorder="1" applyAlignment="1" applyProtection="1">
      <alignment horizontal="center"/>
    </xf>
    <xf numFmtId="164" fontId="1" fillId="0" borderId="33" xfId="0" applyNumberFormat="1" applyFont="1" applyFill="1" applyBorder="1" applyAlignment="1" applyProtection="1">
      <alignment horizontal="center"/>
    </xf>
    <xf numFmtId="167" fontId="1" fillId="0" borderId="61" xfId="0" applyNumberFormat="1" applyFont="1" applyFill="1" applyBorder="1" applyAlignment="1" applyProtection="1">
      <alignment horizontal="center"/>
    </xf>
    <xf numFmtId="167" fontId="1" fillId="0" borderId="32" xfId="0" applyNumberFormat="1" applyFont="1" applyFill="1" applyBorder="1" applyAlignment="1" applyProtection="1">
      <alignment horizontal="center"/>
    </xf>
    <xf numFmtId="0" fontId="8" fillId="0" borderId="20" xfId="0" applyFont="1" applyFill="1" applyBorder="1" applyAlignment="1" applyProtection="1">
      <alignment horizontal="center" vertical="center" wrapText="1"/>
    </xf>
    <xf numFmtId="166" fontId="1" fillId="24" borderId="20" xfId="0" applyNumberFormat="1" applyFont="1" applyFill="1" applyBorder="1" applyAlignment="1" applyProtection="1">
      <alignment horizontal="center"/>
    </xf>
    <xf numFmtId="166" fontId="1" fillId="24" borderId="19" xfId="0" applyNumberFormat="1" applyFont="1" applyFill="1" applyBorder="1" applyAlignment="1" applyProtection="1">
      <alignment horizontal="center"/>
    </xf>
    <xf numFmtId="0" fontId="8" fillId="0" borderId="61" xfId="0" applyFont="1" applyFill="1" applyBorder="1" applyAlignment="1" applyProtection="1">
      <alignment horizontal="center" vertical="center"/>
    </xf>
    <xf numFmtId="167" fontId="12" fillId="25" borderId="16" xfId="0" applyNumberFormat="1" applyFont="1" applyFill="1" applyBorder="1" applyAlignment="1" applyProtection="1">
      <alignment horizontal="center"/>
    </xf>
    <xf numFmtId="166" fontId="1" fillId="24" borderId="22" xfId="0" applyNumberFormat="1" applyFont="1" applyFill="1" applyBorder="1" applyAlignment="1" applyProtection="1">
      <alignment horizontal="center"/>
    </xf>
    <xf numFmtId="0" fontId="8" fillId="0" borderId="57"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55" xfId="0" applyFont="1" applyFill="1" applyBorder="1" applyAlignment="1" applyProtection="1">
      <alignment horizontal="center"/>
    </xf>
    <xf numFmtId="0" fontId="8" fillId="0" borderId="56" xfId="0" applyFont="1" applyFill="1" applyBorder="1" applyAlignment="1" applyProtection="1">
      <alignment horizontal="center"/>
    </xf>
    <xf numFmtId="0" fontId="8" fillId="0" borderId="49" xfId="0" applyFont="1" applyFill="1" applyBorder="1" applyAlignment="1" applyProtection="1">
      <alignment horizontal="center"/>
    </xf>
    <xf numFmtId="165" fontId="1" fillId="25" borderId="22" xfId="0" applyNumberFormat="1" applyFont="1" applyFill="1" applyBorder="1" applyAlignment="1" applyProtection="1">
      <alignment horizontal="center"/>
    </xf>
    <xf numFmtId="0" fontId="8" fillId="0" borderId="42" xfId="0" applyFont="1" applyFill="1" applyBorder="1" applyAlignment="1" applyProtection="1">
      <alignment horizontal="center" vertical="center" wrapText="1"/>
    </xf>
    <xf numFmtId="10" fontId="1" fillId="0" borderId="0" xfId="0" applyNumberFormat="1" applyFont="1" applyFill="1" applyBorder="1" applyAlignment="1" applyProtection="1">
      <alignment wrapText="1"/>
    </xf>
    <xf numFmtId="0" fontId="0" fillId="0" borderId="0" xfId="0" applyFont="1" applyFill="1" applyBorder="1" applyAlignment="1" applyProtection="1">
      <alignment horizontal="center"/>
    </xf>
    <xf numFmtId="0" fontId="0" fillId="0" borderId="0" xfId="0" applyFont="1" applyFill="1" applyBorder="1" applyProtection="1"/>
    <xf numFmtId="167" fontId="13" fillId="0" borderId="16" xfId="0" applyNumberFormat="1" applyFont="1" applyFill="1" applyBorder="1" applyAlignment="1" applyProtection="1">
      <alignment horizontal="center"/>
    </xf>
    <xf numFmtId="0" fontId="8" fillId="0" borderId="55"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9" xfId="0" applyFont="1" applyFill="1" applyBorder="1" applyAlignment="1" applyProtection="1">
      <alignment horizontal="center" vertical="center" wrapText="1"/>
    </xf>
    <xf numFmtId="0" fontId="0" fillId="0" borderId="0" xfId="0" applyFill="1" applyBorder="1" applyAlignment="1">
      <alignment wrapText="1"/>
    </xf>
    <xf numFmtId="0" fontId="8" fillId="0" borderId="0" xfId="0" applyFont="1" applyFill="1" applyBorder="1" applyAlignment="1" applyProtection="1">
      <alignment horizontal="center" vertical="center"/>
    </xf>
    <xf numFmtId="0" fontId="8" fillId="0" borderId="36" xfId="0" applyFont="1" applyFill="1" applyBorder="1" applyAlignment="1" applyProtection="1">
      <alignment horizontal="center" vertical="center" wrapText="1"/>
    </xf>
    <xf numFmtId="0" fontId="1" fillId="0" borderId="0" xfId="0" applyFont="1" applyFill="1" applyBorder="1" applyAlignment="1" applyProtection="1">
      <alignment horizontal="left" wrapText="1"/>
    </xf>
    <xf numFmtId="0" fontId="8" fillId="0" borderId="58" xfId="0" applyFont="1" applyFill="1" applyBorder="1" applyAlignment="1" applyProtection="1">
      <alignment horizontal="center" vertical="center" wrapText="1"/>
    </xf>
    <xf numFmtId="0" fontId="32" fillId="0" borderId="0" xfId="0" applyFont="1" applyFill="1" applyBorder="1" applyProtection="1"/>
    <xf numFmtId="0" fontId="8" fillId="0" borderId="17"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8" xfId="0" applyFont="1" applyFill="1" applyBorder="1" applyAlignment="1" applyProtection="1">
      <alignment vertical="center" wrapText="1"/>
    </xf>
    <xf numFmtId="0" fontId="0" fillId="0" borderId="25" xfId="0" applyFill="1" applyBorder="1" applyAlignment="1">
      <alignment vertical="center" wrapText="1"/>
    </xf>
    <xf numFmtId="0" fontId="0" fillId="0" borderId="29" xfId="0" applyFill="1" applyBorder="1" applyAlignment="1">
      <alignment vertical="center" wrapText="1"/>
    </xf>
    <xf numFmtId="0" fontId="0" fillId="0" borderId="17" xfId="0" applyFill="1" applyBorder="1" applyAlignment="1">
      <alignment vertical="center" wrapText="1"/>
    </xf>
    <xf numFmtId="0" fontId="0" fillId="0" borderId="0" xfId="0" applyFill="1" applyBorder="1" applyAlignment="1">
      <alignment vertical="center" wrapText="1"/>
    </xf>
    <xf numFmtId="0" fontId="0" fillId="0" borderId="35" xfId="0" applyFill="1" applyBorder="1" applyAlignment="1">
      <alignment vertical="center" wrapText="1"/>
    </xf>
    <xf numFmtId="0" fontId="0" fillId="0" borderId="43" xfId="0" applyFill="1" applyBorder="1" applyAlignment="1">
      <alignment vertical="center" wrapText="1"/>
    </xf>
    <xf numFmtId="0" fontId="0" fillId="0" borderId="44" xfId="0" applyFill="1" applyBorder="1" applyAlignment="1">
      <alignment vertical="center" wrapText="1"/>
    </xf>
    <xf numFmtId="0" fontId="0" fillId="0" borderId="38" xfId="0" applyFill="1" applyBorder="1" applyAlignment="1">
      <alignment vertical="center" wrapText="1"/>
    </xf>
    <xf numFmtId="0" fontId="8" fillId="0" borderId="28"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0" fillId="0" borderId="25" xfId="0" applyFill="1" applyBorder="1" applyAlignment="1">
      <alignment wrapText="1"/>
    </xf>
    <xf numFmtId="0" fontId="0" fillId="0" borderId="29" xfId="0" applyFill="1" applyBorder="1" applyAlignment="1">
      <alignment wrapText="1"/>
    </xf>
    <xf numFmtId="0" fontId="0" fillId="0" borderId="0" xfId="0" applyFill="1" applyBorder="1" applyAlignment="1">
      <alignment wrapText="1"/>
    </xf>
    <xf numFmtId="0" fontId="0" fillId="0" borderId="35" xfId="0" applyFill="1" applyBorder="1" applyAlignment="1">
      <alignment wrapText="1"/>
    </xf>
    <xf numFmtId="0" fontId="0" fillId="0" borderId="44" xfId="0" applyFill="1" applyBorder="1" applyAlignment="1">
      <alignment wrapText="1"/>
    </xf>
    <xf numFmtId="0" fontId="0" fillId="0" borderId="38" xfId="0" applyFill="1" applyBorder="1" applyAlignment="1">
      <alignment wrapText="1"/>
    </xf>
    <xf numFmtId="0" fontId="8" fillId="0" borderId="57" xfId="0" applyFont="1" applyFill="1" applyBorder="1" applyAlignment="1" applyProtection="1">
      <alignment horizontal="center" vertical="center" wrapText="1"/>
    </xf>
    <xf numFmtId="0" fontId="0" fillId="0" borderId="50" xfId="0" applyFill="1" applyBorder="1" applyAlignment="1">
      <alignment horizontal="center" vertical="center" wrapText="1"/>
    </xf>
    <xf numFmtId="0" fontId="8" fillId="0" borderId="59" xfId="0" applyFont="1" applyFill="1" applyBorder="1" applyAlignment="1" applyProtection="1">
      <alignment horizontal="center" vertical="center" wrapText="1"/>
    </xf>
    <xf numFmtId="0" fontId="0" fillId="0" borderId="60" xfId="0" applyFill="1" applyBorder="1" applyAlignment="1">
      <alignment horizontal="center" vertical="center" wrapText="1"/>
    </xf>
    <xf numFmtId="0" fontId="8" fillId="0" borderId="36"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xf>
    <xf numFmtId="0" fontId="8" fillId="0" borderId="62" xfId="0" applyFont="1" applyFill="1" applyBorder="1" applyAlignment="1" applyProtection="1">
      <alignment horizontal="center" vertical="center"/>
    </xf>
    <xf numFmtId="0" fontId="8" fillId="0" borderId="45" xfId="0" applyFont="1" applyFill="1" applyBorder="1" applyAlignment="1" applyProtection="1">
      <alignment horizontal="center" vertical="center" wrapText="1"/>
    </xf>
    <xf numFmtId="0" fontId="0" fillId="0" borderId="24" xfId="0" applyFill="1" applyBorder="1" applyAlignment="1">
      <alignment horizontal="center" vertical="center" wrapText="1"/>
    </xf>
    <xf numFmtId="0" fontId="8" fillId="0" borderId="19"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0" fillId="0" borderId="17" xfId="0" applyFill="1" applyBorder="1" applyAlignment="1">
      <alignment wrapText="1"/>
    </xf>
    <xf numFmtId="0" fontId="0" fillId="0" borderId="43" xfId="0" applyFill="1" applyBorder="1" applyAlignment="1">
      <alignment wrapText="1"/>
    </xf>
    <xf numFmtId="0" fontId="8" fillId="0" borderId="58" xfId="0" applyFont="1" applyFill="1" applyBorder="1" applyAlignment="1" applyProtection="1">
      <alignment horizontal="center" vertical="center" wrapText="1"/>
    </xf>
    <xf numFmtId="0" fontId="0" fillId="0" borderId="51" xfId="0" applyFill="1" applyBorder="1" applyAlignment="1">
      <alignment horizontal="center" vertical="center" wrapText="1"/>
    </xf>
    <xf numFmtId="0" fontId="1" fillId="0" borderId="0" xfId="0" applyFont="1" applyFill="1" applyBorder="1" applyAlignment="1" applyProtection="1">
      <alignment horizontal="left" wrapText="1"/>
    </xf>
  </cellXfs>
  <cellStyles count="50">
    <cellStyle name="$/kW" xfId="1"/>
    <cellStyle name="$/kWh" xfId="2"/>
    <cellStyle name="$/kW-yr" xfId="3"/>
    <cellStyle name="$/MWh" xfId="4"/>
    <cellStyle name="$M" xfId="5"/>
    <cellStyle name="20% - Accent1" xfId="6" builtinId="30" customBuiltin="1"/>
    <cellStyle name="20% - Accent2" xfId="7" builtinId="34" customBuiltin="1"/>
    <cellStyle name="20% - Accent3" xfId="8" builtinId="38" customBuiltin="1"/>
    <cellStyle name="20% - Accent4" xfId="9" builtinId="42" customBuiltin="1"/>
    <cellStyle name="20% - Accent5" xfId="10" builtinId="46" customBuiltin="1"/>
    <cellStyle name="20% - Accent6" xfId="11" builtinId="50" customBuiltin="1"/>
    <cellStyle name="40% - Accent1" xfId="12" builtinId="31" customBuiltin="1"/>
    <cellStyle name="40% - Accent2" xfId="13" builtinId="35" customBuiltin="1"/>
    <cellStyle name="40% - Accent3" xfId="14" builtinId="39" customBuiltin="1"/>
    <cellStyle name="40% - Accent4" xfId="15" builtinId="43" customBuiltin="1"/>
    <cellStyle name="40% - Accent5" xfId="16" builtinId="47" customBuiltin="1"/>
    <cellStyle name="40% - Accent6" xfId="17" builtinId="51" customBuiltin="1"/>
    <cellStyle name="60% - Accent1" xfId="18" builtinId="32" customBuiltin="1"/>
    <cellStyle name="60% - Accent2" xfId="19" builtinId="36" customBuiltin="1"/>
    <cellStyle name="60% - Accent3" xfId="20" builtinId="40" customBuiltin="1"/>
    <cellStyle name="60% - Accent4" xfId="21" builtinId="44" customBuiltin="1"/>
    <cellStyle name="60% - Accent5" xfId="22" builtinId="48" customBuiltin="1"/>
    <cellStyle name="60% - Accent6" xfId="23" builtinId="52" customBuiltin="1"/>
    <cellStyle name="Accent1" xfId="24" builtinId="29" customBuiltin="1"/>
    <cellStyle name="Accent2" xfId="25" builtinId="33" customBuiltin="1"/>
    <cellStyle name="Accent3" xfId="26" builtinId="37" customBuiltin="1"/>
    <cellStyle name="Accent4" xfId="27" builtinId="41" customBuiltin="1"/>
    <cellStyle name="Accent5" xfId="28" builtinId="45" customBuiltin="1"/>
    <cellStyle name="Accent6" xfId="29" builtinId="49" customBuiltin="1"/>
    <cellStyle name="Bad" xfId="30" builtinId="27" customBuiltin="1"/>
    <cellStyle name="Calculation" xfId="31" builtinId="22" customBuiltin="1"/>
    <cellStyle name="cents" xfId="32"/>
    <cellStyle name="Check Cell" xfId="33" builtinId="23" customBuiltin="1"/>
    <cellStyle name="Comma [0] 2" xfId="34"/>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Input" xfId="41" builtinId="20" customBuiltin="1"/>
    <cellStyle name="Linked Cell" xfId="42" builtinId="24" customBuiltin="1"/>
    <cellStyle name="Neutral" xfId="43" builtinId="28" customBuiltin="1"/>
    <cellStyle name="Normal" xfId="0" builtinId="0"/>
    <cellStyle name="Normal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Z65"/>
  <sheetViews>
    <sheetView showGridLines="0" tabSelected="1" showWhiteSpace="0" view="pageBreakPreview" zoomScale="70" zoomScaleNormal="100" zoomScaleSheetLayoutView="70" workbookViewId="0">
      <selection activeCell="O39" sqref="O39"/>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35</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35</v>
      </c>
      <c r="E2" s="2"/>
      <c r="F2" s="2"/>
      <c r="G2" s="2"/>
      <c r="H2" s="2"/>
      <c r="I2" s="2"/>
      <c r="J2" s="2"/>
      <c r="M2" s="2" t="s">
        <v>87</v>
      </c>
      <c r="N2" s="2"/>
      <c r="O2" s="2"/>
      <c r="P2" s="2"/>
      <c r="Q2" s="2"/>
      <c r="R2" s="2"/>
      <c r="S2" s="2"/>
      <c r="U2" s="2"/>
      <c r="V2" s="2"/>
      <c r="W2" s="2"/>
      <c r="X2" s="2"/>
      <c r="Y2" s="2"/>
      <c r="Z2" s="9" t="s">
        <v>4</v>
      </c>
      <c r="AA2" s="9" t="str">
        <f>M1</f>
        <v>CT</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8.901259895078921E-2</v>
      </c>
      <c r="D16" s="90">
        <f t="shared" ref="D16:D46" si="1">(AA16+AH16)*(1+$F$5)</f>
        <v>7.9901128852499656E-2</v>
      </c>
      <c r="E16" s="90">
        <f t="shared" ref="E16:E46" si="2">(AB16+AH16)*(1+$F$5)</f>
        <v>5.2185603231442917E-2</v>
      </c>
      <c r="F16" s="91">
        <f t="shared" ref="F16:F46" si="3">(AC16+AH16)*(1+$F$5)</f>
        <v>4.2419540430238892E-2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7.32438848172378E-2</v>
      </c>
      <c r="AA16" s="90">
        <v>6.4884737938073075E-2</v>
      </c>
      <c r="AB16" s="90">
        <v>3.9457650212332954E-2</v>
      </c>
      <c r="AC16" s="90">
        <v>3.0497959569026501E-2</v>
      </c>
      <c r="AD16" s="25"/>
      <c r="AE16" s="25"/>
      <c r="AF16" s="125">
        <v>39.674354000000001</v>
      </c>
      <c r="AG16" s="34">
        <v>0.17</v>
      </c>
      <c r="AH16" s="31">
        <v>8.4190500000000008E-3</v>
      </c>
      <c r="AI16" s="26"/>
      <c r="AJ16" s="25"/>
      <c r="AK16" s="25"/>
      <c r="AL16" s="27"/>
      <c r="AM16" s="26"/>
      <c r="AN16" s="25"/>
      <c r="AO16" s="25"/>
      <c r="AP16" s="27"/>
      <c r="AQ16" s="33"/>
      <c r="AR16" s="3"/>
    </row>
    <row r="17" spans="1:50" x14ac:dyDescent="0.2">
      <c r="A17" s="85">
        <f>A16+1</f>
        <v>2016</v>
      </c>
      <c r="B17" s="86"/>
      <c r="C17" s="92">
        <f t="shared" si="0"/>
        <v>8.2160163105719164E-2</v>
      </c>
      <c r="D17" s="93">
        <f t="shared" si="1"/>
        <v>7.6867863010318616E-2</v>
      </c>
      <c r="E17" s="93">
        <f t="shared" si="2"/>
        <v>6.0796681597971441E-2</v>
      </c>
      <c r="F17" s="94">
        <f t="shared" si="3"/>
        <v>4.32758594570802E-2</v>
      </c>
      <c r="G17" s="105">
        <f>AF17*1.08</f>
        <v>41.208868800000005</v>
      </c>
      <c r="H17" s="106">
        <v>0</v>
      </c>
      <c r="I17" s="107">
        <f>(G17*$F$8)+(H17*(1-$F$8))</f>
        <v>20.604434400000002</v>
      </c>
      <c r="J17" s="92">
        <v>6.5980175489519666E-3</v>
      </c>
      <c r="K17" s="93">
        <v>8.7867971174249958E-3</v>
      </c>
      <c r="L17" s="93">
        <v>2.9374683993696996E-3</v>
      </c>
      <c r="M17" s="93">
        <v>9.0337357258723234E-3</v>
      </c>
      <c r="N17" s="88"/>
      <c r="O17" s="98"/>
      <c r="P17" s="98"/>
      <c r="Q17" s="98"/>
      <c r="R17" s="98"/>
      <c r="S17" s="98"/>
      <c r="T17" s="92">
        <v>4.7251029999999999E-2</v>
      </c>
      <c r="U17" s="93">
        <v>4.6694589999999994E-2</v>
      </c>
      <c r="V17" s="93">
        <v>5.0357819999999998E-2</v>
      </c>
      <c r="W17" s="94">
        <v>4.8224799999999998E-2</v>
      </c>
      <c r="X17" s="85">
        <v>2016</v>
      </c>
      <c r="Y17" s="87"/>
      <c r="Z17" s="92">
        <v>6.6605760568858211E-2</v>
      </c>
      <c r="AA17" s="93">
        <v>6.1750439380417341E-2</v>
      </c>
      <c r="AB17" s="93">
        <v>4.7006236249823592E-2</v>
      </c>
      <c r="AC17" s="93">
        <v>3.0932087496712366E-2</v>
      </c>
      <c r="AD17" s="93">
        <v>2.2748438913773046E-2</v>
      </c>
      <c r="AE17" s="93">
        <v>1.4351948565465757E-2</v>
      </c>
      <c r="AF17" s="126">
        <v>38.156359999999999</v>
      </c>
      <c r="AG17" s="163">
        <v>0.17</v>
      </c>
      <c r="AH17" s="88">
        <v>8.7705358584070827E-3</v>
      </c>
      <c r="AI17" s="92">
        <v>5.8285198182971643E-3</v>
      </c>
      <c r="AJ17" s="93">
        <v>7.8384109063377484E-3</v>
      </c>
      <c r="AK17" s="93">
        <v>2.7287490383874529E-3</v>
      </c>
      <c r="AL17" s="94">
        <v>4.8569726643776512E-3</v>
      </c>
      <c r="AM17" s="102"/>
      <c r="AN17" s="93"/>
      <c r="AO17" s="93"/>
      <c r="AP17" s="93"/>
      <c r="AQ17" s="144"/>
      <c r="AR17" s="3"/>
      <c r="AS17" s="3"/>
      <c r="AT17" s="3"/>
      <c r="AU17" s="3"/>
      <c r="AV17" s="3"/>
      <c r="AX17" s="32"/>
    </row>
    <row r="18" spans="1:50" x14ac:dyDescent="0.2">
      <c r="A18" s="69">
        <f t="shared" ref="A18:A46" si="4">A17+1</f>
        <v>2017</v>
      </c>
      <c r="B18" s="24"/>
      <c r="C18" s="89">
        <f t="shared" si="0"/>
        <v>7.9465146297117303E-2</v>
      </c>
      <c r="D18" s="90">
        <f t="shared" si="1"/>
        <v>7.4370982652755699E-2</v>
      </c>
      <c r="E18" s="90">
        <f t="shared" si="2"/>
        <v>6.2940238104555929E-2</v>
      </c>
      <c r="F18" s="91">
        <f t="shared" si="3"/>
        <v>4.9922451308595302E-2</v>
      </c>
      <c r="G18" s="108">
        <f t="shared" ref="G18:G46" si="5">AF18*1.08</f>
        <v>123.69105</v>
      </c>
      <c r="H18" s="168">
        <v>0</v>
      </c>
      <c r="I18" s="110">
        <f t="shared" ref="I18:I46" si="6">(G18*$F$8)+(H18*(1-$F$8))</f>
        <v>61.845525000000002</v>
      </c>
      <c r="J18" s="89">
        <v>6.3120197268759894E-3</v>
      </c>
      <c r="K18" s="90">
        <v>8.4007895404397907E-3</v>
      </c>
      <c r="L18" s="90">
        <v>3.0311666270393584E-3</v>
      </c>
      <c r="M18" s="90">
        <v>1.0695606067931303E-2</v>
      </c>
      <c r="N18" s="31"/>
      <c r="O18" s="99">
        <v>6.3120197268759894E-3</v>
      </c>
      <c r="P18" s="99">
        <v>8.4007895404397907E-3</v>
      </c>
      <c r="Q18" s="99">
        <v>3.0311666270393584E-3</v>
      </c>
      <c r="R18" s="99">
        <v>1.0695606067931303E-2</v>
      </c>
      <c r="S18" s="99"/>
      <c r="T18" s="89">
        <v>4.6940235000000004E-2</v>
      </c>
      <c r="U18" s="90">
        <v>4.6387454999999994E-2</v>
      </c>
      <c r="V18" s="90">
        <v>5.0026589999999996E-2</v>
      </c>
      <c r="W18" s="91">
        <v>4.7907600000000002E-2</v>
      </c>
      <c r="X18" s="69">
        <v>2017</v>
      </c>
      <c r="Y18" s="33"/>
      <c r="Z18" s="89">
        <v>6.3737967980072488E-2</v>
      </c>
      <c r="AA18" s="90">
        <v>5.9064423352217808E-2</v>
      </c>
      <c r="AB18" s="90">
        <v>4.8577501748364803E-2</v>
      </c>
      <c r="AC18" s="90">
        <v>3.6634578082345881E-2</v>
      </c>
      <c r="AD18" s="90">
        <v>1.3588640597294147E-2</v>
      </c>
      <c r="AE18" s="90">
        <v>8.6734152794724316E-3</v>
      </c>
      <c r="AF18" s="125">
        <v>114.52875</v>
      </c>
      <c r="AG18" s="34">
        <v>0.17</v>
      </c>
      <c r="AH18" s="31">
        <v>9.1658359622369609E-3</v>
      </c>
      <c r="AI18" s="89">
        <v>5.5758766627444101E-3</v>
      </c>
      <c r="AJ18" s="90">
        <v>7.4940663219647185E-3</v>
      </c>
      <c r="AK18" s="90">
        <v>2.8157896168348848E-3</v>
      </c>
      <c r="AL18" s="91">
        <v>5.7504744302089711E-3</v>
      </c>
      <c r="AM18" s="101">
        <v>5.5758766627444101E-3</v>
      </c>
      <c r="AN18" s="90">
        <v>7.4940663219647185E-3</v>
      </c>
      <c r="AO18" s="90">
        <v>2.8157896168348848E-3</v>
      </c>
      <c r="AP18" s="90">
        <v>5.7504744302089711E-3</v>
      </c>
      <c r="AQ18" s="46"/>
      <c r="AR18" s="3"/>
      <c r="AS18" s="3"/>
      <c r="AT18" s="3"/>
      <c r="AU18" s="3"/>
      <c r="AV18" s="3"/>
      <c r="AX18" s="32"/>
    </row>
    <row r="19" spans="1:50" x14ac:dyDescent="0.2">
      <c r="A19" s="85">
        <f t="shared" si="4"/>
        <v>2018</v>
      </c>
      <c r="B19" s="86"/>
      <c r="C19" s="92">
        <f t="shared" si="0"/>
        <v>6.9057513361913597E-2</v>
      </c>
      <c r="D19" s="93">
        <f t="shared" si="1"/>
        <v>6.4095139350054189E-2</v>
      </c>
      <c r="E19" s="93">
        <f t="shared" si="2"/>
        <v>6.2223240512620688E-2</v>
      </c>
      <c r="F19" s="94">
        <f t="shared" si="3"/>
        <v>5.3170916017008144E-2</v>
      </c>
      <c r="G19" s="105">
        <f t="shared" si="5"/>
        <v>143.56055412000001</v>
      </c>
      <c r="H19" s="106">
        <v>0</v>
      </c>
      <c r="I19" s="107">
        <f t="shared" si="6"/>
        <v>71.780277060000003</v>
      </c>
      <c r="J19" s="92">
        <v>3.3400576984521685E-3</v>
      </c>
      <c r="K19" s="93">
        <v>4.386197435328437E-3</v>
      </c>
      <c r="L19" s="93">
        <v>0</v>
      </c>
      <c r="M19" s="93">
        <v>0</v>
      </c>
      <c r="N19" s="88"/>
      <c r="O19" s="98">
        <v>3.3400576984521685E-3</v>
      </c>
      <c r="P19" s="98">
        <v>4.386197435328437E-3</v>
      </c>
      <c r="Q19" s="98">
        <v>0</v>
      </c>
      <c r="R19" s="98">
        <v>0</v>
      </c>
      <c r="S19" s="98"/>
      <c r="T19" s="92">
        <v>4.6634535000000005E-2</v>
      </c>
      <c r="U19" s="93">
        <v>4.6085355000000001E-2</v>
      </c>
      <c r="V19" s="93">
        <v>4.9700790000000002E-2</v>
      </c>
      <c r="W19" s="94">
        <v>4.7595600000000002E-2</v>
      </c>
      <c r="X19" s="85">
        <v>2018</v>
      </c>
      <c r="Y19" s="87"/>
      <c r="Z19" s="92">
        <v>5.3871109356545856E-2</v>
      </c>
      <c r="AA19" s="93">
        <v>4.9318472648417967E-2</v>
      </c>
      <c r="AB19" s="93">
        <v>4.7601134265451449E-2</v>
      </c>
      <c r="AC19" s="93">
        <v>3.9296249407091317E-2</v>
      </c>
      <c r="AD19" s="93">
        <v>6.3040566825415595E-3</v>
      </c>
      <c r="AE19" s="93">
        <v>4.1524778138704544E-3</v>
      </c>
      <c r="AF19" s="126">
        <v>132.92643899999999</v>
      </c>
      <c r="AG19" s="163">
        <v>0.17</v>
      </c>
      <c r="AH19" s="88">
        <v>9.4844074892464318E-3</v>
      </c>
      <c r="AI19" s="92">
        <v>2.9505214778909944E-3</v>
      </c>
      <c r="AJ19" s="93">
        <v>3.9127815693216442E-3</v>
      </c>
      <c r="AK19" s="93">
        <v>0</v>
      </c>
      <c r="AL19" s="94">
        <v>0</v>
      </c>
      <c r="AM19" s="102">
        <v>2.9505214778909944E-3</v>
      </c>
      <c r="AN19" s="93">
        <v>3.9127815693216442E-3</v>
      </c>
      <c r="AO19" s="93">
        <v>0</v>
      </c>
      <c r="AP19" s="93">
        <v>0</v>
      </c>
      <c r="AQ19" s="144"/>
      <c r="AR19" s="3"/>
      <c r="AS19" s="3"/>
      <c r="AT19" s="3"/>
      <c r="AU19" s="3"/>
      <c r="AV19" s="3"/>
      <c r="AX19" s="32"/>
    </row>
    <row r="20" spans="1:50" x14ac:dyDescent="0.2">
      <c r="A20" s="69">
        <f t="shared" si="4"/>
        <v>2019</v>
      </c>
      <c r="B20" s="24"/>
      <c r="C20" s="89">
        <f t="shared" si="0"/>
        <v>6.8623533918811597E-2</v>
      </c>
      <c r="D20" s="90">
        <f t="shared" si="1"/>
        <v>6.359213487530388E-2</v>
      </c>
      <c r="E20" s="90">
        <f t="shared" si="2"/>
        <v>6.22088727439171E-2</v>
      </c>
      <c r="F20" s="91">
        <f t="shared" si="3"/>
        <v>5.2946537028556527E-2</v>
      </c>
      <c r="G20" s="108">
        <f t="shared" si="5"/>
        <v>133.15712580000002</v>
      </c>
      <c r="H20" s="168">
        <v>0</v>
      </c>
      <c r="I20" s="110">
        <f t="shared" si="6"/>
        <v>66.578562900000009</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5.3230013606292911E-2</v>
      </c>
      <c r="AA20" s="90">
        <v>4.8614051181056467E-2</v>
      </c>
      <c r="AB20" s="90">
        <v>4.7345003354096124E-2</v>
      </c>
      <c r="AC20" s="90">
        <v>3.8847447651930461E-2</v>
      </c>
      <c r="AD20" s="90">
        <v>4.0204380786174523E-3</v>
      </c>
      <c r="AE20" s="90">
        <v>2.7347531245406308E-3</v>
      </c>
      <c r="AF20" s="125">
        <v>123.29363499999999</v>
      </c>
      <c r="AG20" s="34">
        <v>0.17</v>
      </c>
      <c r="AH20" s="31">
        <v>9.7273569614241481E-3</v>
      </c>
      <c r="AI20" s="26"/>
      <c r="AJ20" s="25"/>
      <c r="AK20" s="25"/>
      <c r="AL20" s="27"/>
      <c r="AM20" s="147"/>
      <c r="AN20" s="25"/>
      <c r="AO20" s="25"/>
      <c r="AP20" s="25"/>
      <c r="AQ20" s="33"/>
      <c r="AR20" s="3"/>
      <c r="AS20" s="3"/>
      <c r="AT20" s="3"/>
      <c r="AU20" s="3"/>
      <c r="AV20" s="3"/>
    </row>
    <row r="21" spans="1:50" x14ac:dyDescent="0.2">
      <c r="A21" s="69">
        <f t="shared" si="4"/>
        <v>2020</v>
      </c>
      <c r="B21" s="24"/>
      <c r="C21" s="89">
        <f t="shared" si="0"/>
        <v>6.7273759729986435E-2</v>
      </c>
      <c r="D21" s="90">
        <f t="shared" si="1"/>
        <v>6.1874481672710216E-2</v>
      </c>
      <c r="E21" s="90">
        <f t="shared" si="2"/>
        <v>6.2690732822475476E-2</v>
      </c>
      <c r="F21" s="91">
        <f t="shared" si="3"/>
        <v>5.1644208297881675E-2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5.1824369651312256E-2</v>
      </c>
      <c r="AA21" s="90">
        <v>4.6870903543719394E-2</v>
      </c>
      <c r="AB21" s="90">
        <v>4.7619757809559078E-2</v>
      </c>
      <c r="AC21" s="90">
        <v>3.7485331640206968E-2</v>
      </c>
      <c r="AD21" s="90">
        <v>3.9568108646209615E-3</v>
      </c>
      <c r="AE21" s="90">
        <v>2.6947025163074185E-3</v>
      </c>
      <c r="AF21" s="125">
        <v>135.75391666666667</v>
      </c>
      <c r="AG21" s="34">
        <v>0.17</v>
      </c>
      <c r="AH21" s="31">
        <v>9.8946759725285077E-3</v>
      </c>
      <c r="AI21" s="26"/>
      <c r="AJ21" s="25"/>
      <c r="AK21" s="25"/>
      <c r="AL21" s="27"/>
      <c r="AM21" s="26"/>
      <c r="AN21" s="25"/>
      <c r="AO21" s="25"/>
      <c r="AP21" s="27"/>
      <c r="AQ21" s="33"/>
      <c r="AR21" s="3"/>
      <c r="AS21" s="3"/>
      <c r="AT21" s="3"/>
      <c r="AU21" s="3"/>
      <c r="AV21" s="3"/>
    </row>
    <row r="22" spans="1:50" x14ac:dyDescent="0.2">
      <c r="A22" s="69">
        <f t="shared" si="4"/>
        <v>2021</v>
      </c>
      <c r="B22" s="24"/>
      <c r="C22" s="89">
        <f t="shared" si="0"/>
        <v>6.8648376448991771E-2</v>
      </c>
      <c r="D22" s="90">
        <f t="shared" si="1"/>
        <v>6.3475440249074089E-2</v>
      </c>
      <c r="E22" s="90">
        <f t="shared" si="2"/>
        <v>6.4788702861885317E-2</v>
      </c>
      <c r="F22" s="91">
        <f t="shared" si="3"/>
        <v>5.3851790693190245E-2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5.3931449430935897E-2</v>
      </c>
      <c r="AA22" s="90">
        <v>4.918563640348849E-2</v>
      </c>
      <c r="AB22" s="90">
        <v>5.0390464488636398E-2</v>
      </c>
      <c r="AC22" s="90">
        <v>4.0356600113686796E-2</v>
      </c>
      <c r="AD22" s="90">
        <v>6.4372886166750003E-4</v>
      </c>
      <c r="AE22" s="90">
        <v>6.3843436468874991E-4</v>
      </c>
      <c r="AF22" s="125">
        <v>138.60024999999999</v>
      </c>
      <c r="AG22" s="34">
        <v>0.17</v>
      </c>
      <c r="AH22" s="31">
        <v>9.0487124488730555E-3</v>
      </c>
      <c r="AI22" s="26"/>
      <c r="AJ22" s="25"/>
      <c r="AK22" s="25"/>
      <c r="AL22" s="27"/>
      <c r="AM22" s="26"/>
      <c r="AN22" s="25"/>
      <c r="AO22" s="25"/>
      <c r="AP22" s="27"/>
      <c r="AQ22" s="33"/>
      <c r="AR22" s="3"/>
      <c r="AS22" s="3"/>
      <c r="AT22" s="3"/>
      <c r="AU22" s="3"/>
      <c r="AV22" s="3"/>
    </row>
    <row r="23" spans="1:50" x14ac:dyDescent="0.2">
      <c r="A23" s="69">
        <f t="shared" si="4"/>
        <v>2022</v>
      </c>
      <c r="B23" s="24"/>
      <c r="C23" s="89">
        <f t="shared" si="0"/>
        <v>7.4425128781539618E-2</v>
      </c>
      <c r="D23" s="90">
        <f t="shared" si="1"/>
        <v>6.8775717360372413E-2</v>
      </c>
      <c r="E23" s="90">
        <f t="shared" si="2"/>
        <v>7.0015358938832886E-2</v>
      </c>
      <c r="F23" s="91">
        <f t="shared" si="3"/>
        <v>5.8386349922025696E-2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5.711862713722534E-2</v>
      </c>
      <c r="AA23" s="90">
        <v>5.1935680879273777E-2</v>
      </c>
      <c r="AB23" s="90">
        <v>5.3072966731072375E-2</v>
      </c>
      <c r="AC23" s="90">
        <v>4.2404151119322657E-2</v>
      </c>
      <c r="AD23" s="90">
        <v>6.4353446654000007E-4</v>
      </c>
      <c r="AE23" s="90">
        <v>6.3814277199750007E-4</v>
      </c>
      <c r="AF23" s="125">
        <v>139.90333333333334</v>
      </c>
      <c r="AG23" s="34">
        <v>0.17</v>
      </c>
      <c r="AH23" s="31">
        <v>1.1161307524737608E-2</v>
      </c>
      <c r="AI23" s="26"/>
      <c r="AJ23" s="25"/>
      <c r="AK23" s="25"/>
      <c r="AL23" s="27"/>
      <c r="AM23" s="26"/>
      <c r="AN23" s="25"/>
      <c r="AO23" s="25"/>
      <c r="AP23" s="27"/>
      <c r="AQ23" s="33"/>
      <c r="AR23" s="3"/>
      <c r="AS23" s="3"/>
      <c r="AT23" s="3"/>
      <c r="AU23" s="3"/>
      <c r="AV23" s="3"/>
    </row>
    <row r="24" spans="1:50" x14ac:dyDescent="0.2">
      <c r="A24" s="69">
        <f t="shared" si="4"/>
        <v>2023</v>
      </c>
      <c r="B24" s="24"/>
      <c r="C24" s="89">
        <f t="shared" si="0"/>
        <v>7.5270240339362415E-2</v>
      </c>
      <c r="D24" s="90">
        <f t="shared" si="1"/>
        <v>7.0004198903157441E-2</v>
      </c>
      <c r="E24" s="90">
        <f t="shared" si="2"/>
        <v>7.3552739647990764E-2</v>
      </c>
      <c r="F24" s="91">
        <f t="shared" si="3"/>
        <v>6.0529288129031127E-2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5.8495199713997491E-2</v>
      </c>
      <c r="AA24" s="90">
        <v>5.3663969038580075E-2</v>
      </c>
      <c r="AB24" s="90">
        <v>5.6919511006317064E-2</v>
      </c>
      <c r="AC24" s="90">
        <v>4.4971390346721075E-2</v>
      </c>
      <c r="AD24" s="90">
        <v>6.4363677976500002E-4</v>
      </c>
      <c r="AE24" s="90">
        <v>6.3829624183500005E-4</v>
      </c>
      <c r="AF24" s="125">
        <v>137.72916666666666</v>
      </c>
      <c r="AG24" s="34">
        <v>0.17</v>
      </c>
      <c r="AH24" s="31">
        <v>1.0560066652390048E-2</v>
      </c>
      <c r="AI24" s="26"/>
      <c r="AJ24" s="25"/>
      <c r="AK24" s="25"/>
      <c r="AL24" s="27"/>
      <c r="AM24" s="26"/>
      <c r="AN24" s="25"/>
      <c r="AO24" s="25"/>
      <c r="AP24" s="27"/>
      <c r="AQ24" s="33"/>
      <c r="AR24" s="3"/>
      <c r="AS24" s="3"/>
      <c r="AT24" s="3"/>
      <c r="AU24" s="3"/>
      <c r="AV24" s="3"/>
    </row>
    <row r="25" spans="1:50" x14ac:dyDescent="0.2">
      <c r="A25" s="69">
        <f t="shared" si="4"/>
        <v>2024</v>
      </c>
      <c r="B25" s="24"/>
      <c r="C25" s="89">
        <f t="shared" si="0"/>
        <v>7.7128891149481654E-2</v>
      </c>
      <c r="D25" s="90">
        <f t="shared" si="1"/>
        <v>7.1901922261824278E-2</v>
      </c>
      <c r="E25" s="90">
        <f t="shared" si="2"/>
        <v>7.3218196289912593E-2</v>
      </c>
      <c r="F25" s="91">
        <f t="shared" si="3"/>
        <v>6.2519830105546181E-2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6.0638081269556984E-2</v>
      </c>
      <c r="AA25" s="90">
        <v>5.5842696968953887E-2</v>
      </c>
      <c r="AB25" s="90">
        <v>5.7050287820411057E-2</v>
      </c>
      <c r="AC25" s="90">
        <v>4.7235272972368472E-2</v>
      </c>
      <c r="AD25" s="90">
        <v>6.43269650475253E-4</v>
      </c>
      <c r="AE25" s="90">
        <v>6.3774554790037936E-4</v>
      </c>
      <c r="AF25" s="125">
        <v>140.57233333333332</v>
      </c>
      <c r="AG25" s="34">
        <v>0.17</v>
      </c>
      <c r="AH25" s="31">
        <v>1.0122369326297743E-2</v>
      </c>
      <c r="AI25" s="26"/>
      <c r="AJ25" s="25"/>
      <c r="AK25" s="25"/>
      <c r="AL25" s="27"/>
      <c r="AM25" s="26"/>
      <c r="AN25" s="25"/>
      <c r="AO25" s="25"/>
      <c r="AP25" s="27"/>
      <c r="AQ25" s="33"/>
      <c r="AR25" s="3"/>
      <c r="AS25" s="3"/>
      <c r="AT25" s="3"/>
      <c r="AU25" s="3"/>
      <c r="AV25" s="3"/>
    </row>
    <row r="26" spans="1:50" x14ac:dyDescent="0.2">
      <c r="A26" s="69">
        <f t="shared" si="4"/>
        <v>2025</v>
      </c>
      <c r="B26" s="24"/>
      <c r="C26" s="89">
        <f t="shared" si="0"/>
        <v>8.051981664272187E-2</v>
      </c>
      <c r="D26" s="90">
        <f t="shared" si="1"/>
        <v>7.3239258173670024E-2</v>
      </c>
      <c r="E26" s="90">
        <f t="shared" si="2"/>
        <v>7.8706903836416139E-2</v>
      </c>
      <c r="F26" s="91">
        <f t="shared" si="3"/>
        <v>6.4370300478806181E-2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6.4469965879314292E-2</v>
      </c>
      <c r="AA26" s="90">
        <v>5.7790554439817191E-2</v>
      </c>
      <c r="AB26" s="90">
        <v>6.2806743121235645E-2</v>
      </c>
      <c r="AC26" s="90">
        <v>4.9653896004162278E-2</v>
      </c>
      <c r="AD26" s="90">
        <v>6.4290291961446953E-4</v>
      </c>
      <c r="AE26" s="90">
        <v>6.3719545160920437E-4</v>
      </c>
      <c r="AF26" s="125">
        <v>143.499</v>
      </c>
      <c r="AG26" s="34">
        <v>0.17</v>
      </c>
      <c r="AH26" s="31">
        <v>9.4014255360268736E-3</v>
      </c>
      <c r="AI26" s="26"/>
      <c r="AJ26" s="25"/>
      <c r="AK26" s="25"/>
      <c r="AL26" s="27"/>
      <c r="AM26" s="26"/>
      <c r="AN26" s="25"/>
      <c r="AO26" s="25"/>
      <c r="AP26" s="27"/>
      <c r="AQ26" s="33"/>
      <c r="AR26" s="3"/>
      <c r="AS26" s="3"/>
      <c r="AT26" s="3"/>
      <c r="AU26" s="3"/>
      <c r="AV26" s="3"/>
    </row>
    <row r="27" spans="1:50" x14ac:dyDescent="0.2">
      <c r="A27" s="69">
        <f t="shared" si="4"/>
        <v>2026</v>
      </c>
      <c r="B27" s="24"/>
      <c r="C27" s="89">
        <f t="shared" si="0"/>
        <v>8.1482385821730272E-2</v>
      </c>
      <c r="D27" s="90">
        <f t="shared" si="1"/>
        <v>7.5022711803048717E-2</v>
      </c>
      <c r="E27" s="90">
        <f t="shared" si="2"/>
        <v>8.2095080160143996E-2</v>
      </c>
      <c r="F27" s="91">
        <f t="shared" si="3"/>
        <v>6.5722363411866588E-2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6.6008696331374669E-2</v>
      </c>
      <c r="AA27" s="90">
        <v>6.0082389892217265E-2</v>
      </c>
      <c r="AB27" s="90">
        <v>6.6570801229001927E-2</v>
      </c>
      <c r="AC27" s="90">
        <v>5.1549960175536425E-2</v>
      </c>
      <c r="AD27" s="90">
        <v>6.4253658675025264E-4</v>
      </c>
      <c r="AE27" s="90">
        <v>6.3664595231287886E-4</v>
      </c>
      <c r="AF27" s="125">
        <v>144.08466666666666</v>
      </c>
      <c r="AG27" s="34">
        <v>0.17</v>
      </c>
      <c r="AH27" s="31">
        <v>8.7457860738824628E-3</v>
      </c>
      <c r="AI27" s="26"/>
      <c r="AJ27" s="25"/>
      <c r="AK27" s="25"/>
      <c r="AL27" s="27"/>
      <c r="AM27" s="147"/>
      <c r="AN27" s="28"/>
      <c r="AO27" s="28"/>
      <c r="AP27" s="27"/>
      <c r="AQ27" s="33"/>
      <c r="AR27" s="3"/>
      <c r="AS27" s="3"/>
      <c r="AT27" s="3"/>
      <c r="AU27" s="3"/>
      <c r="AV27" s="3"/>
    </row>
    <row r="28" spans="1:50" x14ac:dyDescent="0.2">
      <c r="A28" s="69">
        <f t="shared" si="4"/>
        <v>2027</v>
      </c>
      <c r="B28" s="24"/>
      <c r="C28" s="89">
        <f t="shared" si="0"/>
        <v>8.2100947697108573E-2</v>
      </c>
      <c r="D28" s="90">
        <f t="shared" si="1"/>
        <v>7.6282972248985503E-2</v>
      </c>
      <c r="E28" s="90">
        <f t="shared" si="2"/>
        <v>7.8927160231667043E-2</v>
      </c>
      <c r="F28" s="91">
        <f t="shared" si="3"/>
        <v>6.6876623428376733E-2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6.7226951079898359E-2</v>
      </c>
      <c r="AA28" s="90">
        <v>6.1889358925657008E-2</v>
      </c>
      <c r="AB28" s="90">
        <v>6.4315219460227238E-2</v>
      </c>
      <c r="AC28" s="90">
        <v>5.3259681108584735E-2</v>
      </c>
      <c r="AD28" s="90">
        <v>6.421706514506744E-4</v>
      </c>
      <c r="AE28" s="90">
        <v>6.3609704936351151E-4</v>
      </c>
      <c r="AF28" s="125">
        <v>142.74658333333332</v>
      </c>
      <c r="AG28" s="34">
        <v>0.17</v>
      </c>
      <c r="AH28" s="31">
        <v>8.0950192844214293E-3</v>
      </c>
      <c r="AI28" s="26"/>
      <c r="AJ28" s="25"/>
      <c r="AK28" s="25"/>
      <c r="AL28" s="27"/>
      <c r="AM28" s="147"/>
      <c r="AN28" s="28"/>
      <c r="AO28" s="28"/>
      <c r="AP28" s="27"/>
      <c r="AQ28" s="33"/>
      <c r="AR28" s="3"/>
      <c r="AS28" s="3"/>
      <c r="AT28" s="3"/>
      <c r="AU28" s="3"/>
      <c r="AV28" s="3"/>
    </row>
    <row r="29" spans="1:50" x14ac:dyDescent="0.2">
      <c r="A29" s="69">
        <f t="shared" si="4"/>
        <v>2028</v>
      </c>
      <c r="B29" s="24"/>
      <c r="C29" s="89">
        <f t="shared" si="0"/>
        <v>8.318620817652482E-2</v>
      </c>
      <c r="D29" s="90">
        <f t="shared" si="1"/>
        <v>7.798477177035279E-2</v>
      </c>
      <c r="E29" s="90">
        <f t="shared" si="2"/>
        <v>8.3127769973718887E-2</v>
      </c>
      <c r="F29" s="91">
        <f t="shared" si="3"/>
        <v>6.9195148627641895E-2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6.8829558379358419E-2</v>
      </c>
      <c r="AA29" s="90">
        <v>6.4057598373695998E-2</v>
      </c>
      <c r="AB29" s="90">
        <v>6.8775945349261222E-2</v>
      </c>
      <c r="AC29" s="90">
        <v>5.5993723930841961E-2</v>
      </c>
      <c r="AD29" s="90">
        <v>6.4180511328427569E-4</v>
      </c>
      <c r="AE29" s="90">
        <v>6.355487421139135E-4</v>
      </c>
      <c r="AF29" s="125">
        <v>146.17499999999998</v>
      </c>
      <c r="AG29" s="34">
        <v>0.17</v>
      </c>
      <c r="AH29" s="31">
        <v>7.488063800939586E-3</v>
      </c>
      <c r="AI29" s="26"/>
      <c r="AJ29" s="25"/>
      <c r="AK29" s="25"/>
      <c r="AL29" s="27"/>
      <c r="AM29" s="147"/>
      <c r="AN29" s="28"/>
      <c r="AO29" s="28"/>
      <c r="AP29" s="27"/>
      <c r="AQ29" s="33"/>
      <c r="AR29" s="3"/>
      <c r="AS29" s="3"/>
      <c r="AT29" s="3"/>
      <c r="AU29" s="3"/>
      <c r="AV29" s="3"/>
    </row>
    <row r="30" spans="1:50" x14ac:dyDescent="0.2">
      <c r="A30" s="69">
        <f t="shared" si="4"/>
        <v>2029</v>
      </c>
      <c r="B30" s="24"/>
      <c r="C30" s="89">
        <f t="shared" si="0"/>
        <v>8.7930274575208411E-2</v>
      </c>
      <c r="D30" s="90">
        <f t="shared" si="1"/>
        <v>8.2883232002506371E-2</v>
      </c>
      <c r="E30" s="90">
        <f t="shared" si="2"/>
        <v>8.7018773080287368E-2</v>
      </c>
      <c r="F30" s="91">
        <f t="shared" si="3"/>
        <v>7.2728055856005419E-2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7.2651682355484179E-2</v>
      </c>
      <c r="AA30" s="90">
        <v>6.8021368068601568E-2</v>
      </c>
      <c r="AB30" s="90">
        <v>7.1815442451886896E-2</v>
      </c>
      <c r="AC30" s="90">
        <v>5.8704692704839231E-2</v>
      </c>
      <c r="AD30" s="90">
        <v>6.4143997182006577E-4</v>
      </c>
      <c r="AE30" s="90">
        <v>6.3500102991759851E-4</v>
      </c>
      <c r="AF30" s="125">
        <v>151.86149999999998</v>
      </c>
      <c r="AG30" s="34">
        <v>0.17</v>
      </c>
      <c r="AH30" s="31">
        <v>8.0182943190189437E-3</v>
      </c>
      <c r="AI30" s="26"/>
      <c r="AJ30" s="25"/>
      <c r="AK30" s="25"/>
      <c r="AL30" s="27"/>
      <c r="AM30" s="147"/>
      <c r="AN30" s="28"/>
      <c r="AO30" s="28"/>
      <c r="AP30" s="27"/>
      <c r="AQ30" s="33"/>
      <c r="AR30" s="3"/>
      <c r="AS30" s="3"/>
      <c r="AT30" s="3"/>
      <c r="AU30" s="3"/>
      <c r="AV30" s="3"/>
    </row>
    <row r="31" spans="1:50" x14ac:dyDescent="0.2">
      <c r="A31" s="69">
        <f t="shared" si="4"/>
        <v>2030</v>
      </c>
      <c r="B31" s="24"/>
      <c r="C31" s="89">
        <f t="shared" si="0"/>
        <v>9.4964778374994785E-2</v>
      </c>
      <c r="D31" s="90">
        <f t="shared" si="1"/>
        <v>8.584326247072635E-2</v>
      </c>
      <c r="E31" s="90">
        <f t="shared" si="2"/>
        <v>0.10371709911457372</v>
      </c>
      <c r="F31" s="91">
        <f t="shared" si="3"/>
        <v>7.7544094057972898E-2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7.9596727572551998E-2</v>
      </c>
      <c r="AA31" s="90">
        <v>7.1228364357626833E-2</v>
      </c>
      <c r="AB31" s="90">
        <v>8.7626379627211579E-2</v>
      </c>
      <c r="AC31" s="90">
        <v>6.3614448382623673E-2</v>
      </c>
      <c r="AD31" s="90">
        <v>6.410752266275215E-4</v>
      </c>
      <c r="AE31" s="90">
        <v>6.3445391212878211E-4</v>
      </c>
      <c r="AF31" s="125">
        <v>153.53399999999999</v>
      </c>
      <c r="AG31" s="34">
        <v>0.17</v>
      </c>
      <c r="AH31" s="31">
        <v>7.526922312764312E-3</v>
      </c>
      <c r="AI31" s="26"/>
      <c r="AJ31" s="25"/>
      <c r="AK31" s="25"/>
      <c r="AL31" s="27"/>
      <c r="AM31" s="147"/>
      <c r="AN31" s="28"/>
      <c r="AO31" s="28"/>
      <c r="AP31" s="27"/>
      <c r="AQ31" s="33"/>
      <c r="AR31" s="3"/>
      <c r="AS31" s="3"/>
      <c r="AT31" s="3"/>
      <c r="AU31" s="3"/>
      <c r="AV31" s="3"/>
    </row>
    <row r="32" spans="1:50" x14ac:dyDescent="0.2">
      <c r="A32" s="69">
        <f t="shared" si="4"/>
        <v>2031</v>
      </c>
      <c r="B32" s="24"/>
      <c r="C32" s="89">
        <f t="shared" si="0"/>
        <v>9.8141148648154528E-2</v>
      </c>
      <c r="D32" s="90">
        <f t="shared" si="1"/>
        <v>8.8950409190769658E-2</v>
      </c>
      <c r="E32" s="90">
        <f t="shared" si="2"/>
        <v>0.10819917326254681</v>
      </c>
      <c r="F32" s="91">
        <f t="shared" si="3"/>
        <v>8.0607721617793393E-2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8.2526847987866012E-2</v>
      </c>
      <c r="AA32" s="90">
        <v>7.4094976926045039E-2</v>
      </c>
      <c r="AB32" s="90">
        <v>9.1754393505657103E-2</v>
      </c>
      <c r="AC32" s="90">
        <v>6.6441135115975075E-2</v>
      </c>
      <c r="AD32" s="90">
        <v>6.410752266275215E-4</v>
      </c>
      <c r="AE32" s="90">
        <v>6.3445391212878211E-4</v>
      </c>
      <c r="AF32" s="125">
        <v>146.98345833333332</v>
      </c>
      <c r="AG32" s="34">
        <v>0.17</v>
      </c>
      <c r="AH32" s="31">
        <v>7.510903065486749E-3</v>
      </c>
      <c r="AI32" s="26"/>
      <c r="AJ32" s="25"/>
      <c r="AK32" s="25"/>
      <c r="AL32" s="27"/>
      <c r="AM32" s="147"/>
      <c r="AN32" s="28"/>
      <c r="AO32" s="28"/>
      <c r="AP32" s="27"/>
      <c r="AQ32" s="33"/>
      <c r="AR32" s="3"/>
      <c r="AS32" s="3"/>
      <c r="AT32" s="3"/>
      <c r="AU32" s="3"/>
      <c r="AV32" s="3"/>
    </row>
    <row r="33" spans="1:48" x14ac:dyDescent="0.2">
      <c r="A33" s="69">
        <f t="shared" si="4"/>
        <v>2032</v>
      </c>
      <c r="B33" s="24"/>
      <c r="C33" s="89">
        <f t="shared" si="0"/>
        <v>0.10143541267051798</v>
      </c>
      <c r="D33" s="90">
        <f t="shared" si="1"/>
        <v>9.2183629139293399E-2</v>
      </c>
      <c r="E33" s="90">
        <f t="shared" si="2"/>
        <v>0.11289353938479928</v>
      </c>
      <c r="F33" s="91">
        <f t="shared" si="3"/>
        <v>8.3808578521385582E-2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8.5564832204997915E-2</v>
      </c>
      <c r="AA33" s="90">
        <v>7.7076957405709315E-2</v>
      </c>
      <c r="AB33" s="90">
        <v>9.6076875062136732E-2</v>
      </c>
      <c r="AC33" s="90">
        <v>6.9393424728729669E-2</v>
      </c>
      <c r="AD33" s="90">
        <v>6.410752266275215E-4</v>
      </c>
      <c r="AE33" s="90">
        <v>6.3445391212878211E-4</v>
      </c>
      <c r="AF33" s="125">
        <v>146.98345833333332</v>
      </c>
      <c r="AG33" s="34">
        <v>0.17</v>
      </c>
      <c r="AH33" s="31">
        <v>7.4951794193304881E-3</v>
      </c>
      <c r="AI33" s="26"/>
      <c r="AJ33" s="25"/>
      <c r="AK33" s="25"/>
      <c r="AL33" s="27"/>
      <c r="AM33" s="147"/>
      <c r="AN33" s="28"/>
      <c r="AO33" s="28"/>
      <c r="AP33" s="27"/>
      <c r="AQ33" s="33"/>
      <c r="AR33" s="3"/>
      <c r="AS33" s="3"/>
      <c r="AT33" s="3"/>
      <c r="AU33" s="3"/>
      <c r="AV33" s="3"/>
    </row>
    <row r="34" spans="1:48" x14ac:dyDescent="0.2">
      <c r="A34" s="69">
        <f t="shared" si="4"/>
        <v>2033</v>
      </c>
      <c r="B34" s="24"/>
      <c r="C34" s="89">
        <f t="shared" si="0"/>
        <v>0.1048518925485402</v>
      </c>
      <c r="D34" s="90">
        <f t="shared" si="1"/>
        <v>9.5547977268363476E-2</v>
      </c>
      <c r="E34" s="90">
        <f t="shared" si="2"/>
        <v>0.11781017727462818</v>
      </c>
      <c r="F34" s="91">
        <f t="shared" si="3"/>
        <v>8.7152742246040527E-2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8.8714650913917267E-2</v>
      </c>
      <c r="AA34" s="90">
        <v>8.0178948822012014E-2</v>
      </c>
      <c r="AB34" s="90">
        <v>0.10060298552500715</v>
      </c>
      <c r="AC34" s="90">
        <v>7.2476898342816648E-2</v>
      </c>
      <c r="AD34" s="90">
        <v>6.410752266275215E-4</v>
      </c>
      <c r="AE34" s="90">
        <v>6.3445391212878211E-4</v>
      </c>
      <c r="AF34" s="125">
        <v>146.98345833333332</v>
      </c>
      <c r="AG34" s="34">
        <v>0.17</v>
      </c>
      <c r="AH34" s="31">
        <v>7.4797459196058414E-3</v>
      </c>
      <c r="AI34" s="26"/>
      <c r="AJ34" s="25"/>
      <c r="AK34" s="25"/>
      <c r="AL34" s="27"/>
      <c r="AM34" s="147"/>
      <c r="AN34" s="28"/>
      <c r="AO34" s="28"/>
      <c r="AP34" s="27"/>
      <c r="AQ34" s="33"/>
      <c r="AR34" s="3"/>
      <c r="AS34" s="3"/>
      <c r="AT34" s="3"/>
      <c r="AU34" s="3"/>
      <c r="AV34" s="3"/>
    </row>
    <row r="35" spans="1:48" x14ac:dyDescent="0.2">
      <c r="A35" s="69">
        <f t="shared" si="4"/>
        <v>2034</v>
      </c>
      <c r="B35" s="24"/>
      <c r="C35" s="89">
        <f t="shared" si="0"/>
        <v>0.10839506982295136</v>
      </c>
      <c r="D35" s="90">
        <f t="shared" si="1"/>
        <v>9.9048712317508086E-2</v>
      </c>
      <c r="E35" s="90">
        <f t="shared" si="2"/>
        <v>0.12295953725581212</v>
      </c>
      <c r="F35" s="91">
        <f t="shared" si="3"/>
        <v>9.0646560693624492E-2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9.1980420973916094E-2</v>
      </c>
      <c r="AA35" s="90">
        <v>8.3405781060665388E-2</v>
      </c>
      <c r="AB35" s="90">
        <v>0.10534231770131128</v>
      </c>
      <c r="AC35" s="90">
        <v>7.5697385075451082E-2</v>
      </c>
      <c r="AD35" s="90">
        <v>6.410752266275215E-4</v>
      </c>
      <c r="AE35" s="90">
        <v>6.3445391212878211E-4</v>
      </c>
      <c r="AF35" s="125">
        <v>146.98345833333332</v>
      </c>
      <c r="AG35" s="34">
        <v>0.17</v>
      </c>
      <c r="AH35" s="31">
        <v>7.4645972122778133E-3</v>
      </c>
      <c r="AI35" s="26"/>
      <c r="AJ35" s="25"/>
      <c r="AK35" s="25"/>
      <c r="AL35" s="27"/>
      <c r="AM35" s="147"/>
      <c r="AN35" s="28"/>
      <c r="AO35" s="28"/>
      <c r="AP35" s="27"/>
      <c r="AQ35" s="33"/>
      <c r="AR35" s="3"/>
      <c r="AS35" s="3"/>
      <c r="AT35" s="3"/>
      <c r="AU35" s="3"/>
      <c r="AV35" s="3"/>
    </row>
    <row r="36" spans="1:48" x14ac:dyDescent="0.2">
      <c r="A36" s="69">
        <f t="shared" si="4"/>
        <v>2035</v>
      </c>
      <c r="B36" s="24"/>
      <c r="C36" s="89">
        <f t="shared" si="0"/>
        <v>0.1120695913317994</v>
      </c>
      <c r="D36" s="90">
        <f t="shared" si="1"/>
        <v>0.10269130500878147</v>
      </c>
      <c r="E36" s="90">
        <f t="shared" si="2"/>
        <v>0.12835256234176101</v>
      </c>
      <c r="F36" s="91">
        <f t="shared" si="3"/>
        <v>9.4296664199904956E-2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9.5366410794404471E-2</v>
      </c>
      <c r="AA36" s="90">
        <v>8.6762478387965997E-2</v>
      </c>
      <c r="AB36" s="90">
        <v>0.1103049163081307</v>
      </c>
      <c r="AC36" s="90">
        <v>7.9060973058721493E-2</v>
      </c>
      <c r="AD36" s="90">
        <v>6.410752266275215E-4</v>
      </c>
      <c r="AE36" s="90">
        <v>6.3445391212878211E-4</v>
      </c>
      <c r="AF36" s="125">
        <v>146.98345833333332</v>
      </c>
      <c r="AG36" s="34">
        <v>0.17</v>
      </c>
      <c r="AH36" s="31">
        <v>7.4497280421087332E-3</v>
      </c>
      <c r="AI36" s="26"/>
      <c r="AJ36" s="25"/>
      <c r="AK36" s="25"/>
      <c r="AL36" s="27"/>
      <c r="AM36" s="147"/>
      <c r="AN36" s="28"/>
      <c r="AO36" s="28"/>
      <c r="AP36" s="27"/>
      <c r="AQ36" s="33"/>
      <c r="AR36" s="3"/>
      <c r="AS36" s="3"/>
      <c r="AT36" s="3"/>
      <c r="AU36" s="3"/>
      <c r="AV36" s="3"/>
    </row>
    <row r="37" spans="1:48" x14ac:dyDescent="0.2">
      <c r="A37" s="69">
        <f t="shared" si="4"/>
        <v>2036</v>
      </c>
      <c r="B37" s="24"/>
      <c r="C37" s="89">
        <f t="shared" si="0"/>
        <v>0.11588027528943516</v>
      </c>
      <c r="D37" s="90">
        <f t="shared" si="1"/>
        <v>0.1064814465717599</v>
      </c>
      <c r="E37" s="90">
        <f t="shared" si="2"/>
        <v>0.1340007114386994</v>
      </c>
      <c r="F37" s="91">
        <f t="shared" si="3"/>
        <v>9.8109978077634108E-2</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9.8877045913784253E-2</v>
      </c>
      <c r="AA37" s="90">
        <v>9.0254267273715202E-2</v>
      </c>
      <c r="AB37" s="90">
        <v>0.11550129926173311</v>
      </c>
      <c r="AC37" s="90">
        <v>8.2574020948829152E-2</v>
      </c>
      <c r="AD37" s="90">
        <v>6.410752266275215E-4</v>
      </c>
      <c r="AE37" s="90">
        <v>6.3445391212878211E-4</v>
      </c>
      <c r="AF37" s="125">
        <v>146.98345833333332</v>
      </c>
      <c r="AG37" s="34">
        <v>0.17</v>
      </c>
      <c r="AH37" s="31">
        <v>7.4351332508351539E-3</v>
      </c>
      <c r="AI37" s="26"/>
      <c r="AJ37" s="25"/>
      <c r="AK37" s="25"/>
      <c r="AL37" s="27"/>
      <c r="AM37" s="147"/>
      <c r="AN37" s="28"/>
      <c r="AO37" s="28"/>
      <c r="AP37" s="27"/>
      <c r="AQ37" s="33"/>
      <c r="AR37" s="3"/>
      <c r="AS37" s="3"/>
      <c r="AT37" s="3"/>
      <c r="AU37" s="3"/>
      <c r="AV37" s="3"/>
    </row>
    <row r="38" spans="1:48" x14ac:dyDescent="0.2">
      <c r="A38" s="69">
        <f t="shared" si="4"/>
        <v>2037</v>
      </c>
      <c r="B38" s="24"/>
      <c r="C38" s="89">
        <f t="shared" si="0"/>
        <v>0.11983211758938758</v>
      </c>
      <c r="D38" s="90">
        <f t="shared" si="1"/>
        <v>0.11042505761174626</v>
      </c>
      <c r="E38" s="90">
        <f t="shared" si="2"/>
        <v>0.13991598364206528</v>
      </c>
      <c r="F38" s="91">
        <f t="shared" si="3"/>
        <v>0.10209373571710531</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0.10251691478369275</v>
      </c>
      <c r="AA38" s="90">
        <v>9.3886584528975942E-2</v>
      </c>
      <c r="AB38" s="90">
        <v>0.12094247996963561</v>
      </c>
      <c r="AC38" s="90">
        <v>8.6243169946736545E-2</v>
      </c>
      <c r="AD38" s="90">
        <v>6.410752266275215E-4</v>
      </c>
      <c r="AE38" s="90">
        <v>6.3445391212878211E-4</v>
      </c>
      <c r="AF38" s="125">
        <v>146.98345833333332</v>
      </c>
      <c r="AG38" s="34">
        <v>0.17</v>
      </c>
      <c r="AH38" s="31">
        <v>7.4208077753784114E-3</v>
      </c>
      <c r="AI38" s="26"/>
      <c r="AJ38" s="25"/>
      <c r="AK38" s="25"/>
      <c r="AL38" s="27"/>
      <c r="AM38" s="147"/>
      <c r="AN38" s="28"/>
      <c r="AO38" s="28"/>
      <c r="AP38" s="27"/>
      <c r="AQ38" s="33"/>
      <c r="AR38" s="3"/>
      <c r="AS38" s="3"/>
      <c r="AT38" s="3"/>
      <c r="AU38" s="3"/>
      <c r="AV38" s="3"/>
    </row>
    <row r="39" spans="1:48" x14ac:dyDescent="0.2">
      <c r="A39" s="69">
        <f t="shared" si="4"/>
        <v>2038</v>
      </c>
      <c r="B39" s="24"/>
      <c r="C39" s="89">
        <f t="shared" si="0"/>
        <v>0.12393029833936836</v>
      </c>
      <c r="D39" s="90">
        <f t="shared" si="1"/>
        <v>0.11452829733499316</v>
      </c>
      <c r="E39" s="90">
        <f t="shared" si="2"/>
        <v>0.14611094367762159</v>
      </c>
      <c r="F39" s="91">
        <f t="shared" si="3"/>
        <v>0.10625549226895079</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0.10629077476617636</v>
      </c>
      <c r="AA39" s="90">
        <v>9.7665085771336729E-2</v>
      </c>
      <c r="AB39" s="90">
        <v>0.12663999067283072</v>
      </c>
      <c r="AC39" s="90">
        <v>9.0075356352949235E-2</v>
      </c>
      <c r="AD39" s="90">
        <v>6.410752266275215E-4</v>
      </c>
      <c r="AE39" s="90">
        <v>6.3445391212878211E-4</v>
      </c>
      <c r="AF39" s="125">
        <v>146.98345833333332</v>
      </c>
      <c r="AG39" s="34">
        <v>0.17</v>
      </c>
      <c r="AH39" s="31">
        <v>7.4067466460881765E-3</v>
      </c>
      <c r="AI39" s="26"/>
      <c r="AJ39" s="25"/>
      <c r="AK39" s="25"/>
      <c r="AL39" s="27"/>
      <c r="AM39" s="147"/>
      <c r="AN39" s="28"/>
      <c r="AO39" s="28"/>
      <c r="AP39" s="27"/>
      <c r="AQ39" s="33"/>
      <c r="AR39" s="3"/>
      <c r="AS39" s="3"/>
      <c r="AT39" s="3"/>
      <c r="AU39" s="3"/>
      <c r="AV39" s="3"/>
    </row>
    <row r="40" spans="1:48" x14ac:dyDescent="0.2">
      <c r="A40" s="69">
        <f t="shared" si="4"/>
        <v>2039</v>
      </c>
      <c r="B40" s="24"/>
      <c r="C40" s="89">
        <f t="shared" si="0"/>
        <v>0.12818018863694969</v>
      </c>
      <c r="D40" s="90">
        <f t="shared" si="1"/>
        <v>0.11879757314531114</v>
      </c>
      <c r="E40" s="90">
        <f t="shared" si="2"/>
        <v>0.15259874854120573</v>
      </c>
      <c r="F40" s="91">
        <f t="shared" si="3"/>
        <v>0.11060313893505043</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0.11020355835163263</v>
      </c>
      <c r="AA40" s="90">
        <v>0.10159565423086332</v>
      </c>
      <c r="AB40" s="90">
        <v>0.13260590688764734</v>
      </c>
      <c r="AC40" s="90">
        <v>9.4077824680165414E-2</v>
      </c>
      <c r="AD40" s="90">
        <v>6.410752266275215E-4</v>
      </c>
      <c r="AE40" s="90">
        <v>6.3445391212878211E-4</v>
      </c>
      <c r="AF40" s="125">
        <v>146.98345833333332</v>
      </c>
      <c r="AG40" s="34">
        <v>0.17</v>
      </c>
      <c r="AH40" s="31">
        <v>7.392944985018449E-3</v>
      </c>
      <c r="AI40" s="26"/>
      <c r="AJ40" s="25"/>
      <c r="AK40" s="25"/>
      <c r="AL40" s="27"/>
      <c r="AM40" s="147"/>
      <c r="AN40" s="28"/>
      <c r="AO40" s="28"/>
      <c r="AP40" s="27"/>
      <c r="AQ40" s="33"/>
      <c r="AR40" s="3"/>
      <c r="AS40" s="3"/>
      <c r="AT40" s="3"/>
      <c r="AU40" s="3"/>
      <c r="AV40" s="3"/>
    </row>
    <row r="41" spans="1:48" x14ac:dyDescent="0.2">
      <c r="A41" s="69">
        <f t="shared" si="4"/>
        <v>2040</v>
      </c>
      <c r="B41" s="24"/>
      <c r="C41" s="89">
        <f t="shared" si="0"/>
        <v>0.13258735759477239</v>
      </c>
      <c r="D41" s="90">
        <f t="shared" si="1"/>
        <v>0.12323955062700621</v>
      </c>
      <c r="E41" s="90">
        <f t="shared" si="2"/>
        <v>0.15939317539358064</v>
      </c>
      <c r="F41" s="91">
        <f t="shared" si="3"/>
        <v>0.11514491789457046</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0.11426037960564758</v>
      </c>
      <c r="AA41" s="90">
        <v>0.10568440991044925</v>
      </c>
      <c r="AB41" s="90">
        <v>0.13885287299904964</v>
      </c>
      <c r="AC41" s="90">
        <v>9.8258141348581587E-2</v>
      </c>
      <c r="AD41" s="90">
        <v>6.410752266275215E-4</v>
      </c>
      <c r="AE41" s="90">
        <v>6.3445391212878211E-4</v>
      </c>
      <c r="AF41" s="125">
        <v>146.98345833333332</v>
      </c>
      <c r="AG41" s="34">
        <v>0.17</v>
      </c>
      <c r="AH41" s="31">
        <v>7.3793980042353375E-3</v>
      </c>
      <c r="AI41" s="26"/>
      <c r="AJ41" s="25"/>
      <c r="AK41" s="25"/>
      <c r="AL41" s="27"/>
      <c r="AM41" s="147"/>
      <c r="AN41" s="28"/>
      <c r="AO41" s="28"/>
      <c r="AP41" s="27"/>
      <c r="AQ41" s="33"/>
      <c r="AR41" s="3"/>
      <c r="AS41" s="3"/>
      <c r="AT41" s="3"/>
      <c r="AU41" s="3"/>
      <c r="AV41" s="3"/>
    </row>
    <row r="42" spans="1:48" x14ac:dyDescent="0.2">
      <c r="A42" s="69">
        <f t="shared" si="4"/>
        <v>2041</v>
      </c>
      <c r="B42" s="24"/>
      <c r="C42" s="89">
        <f t="shared" si="0"/>
        <v>0.13715757962446856</v>
      </c>
      <c r="D42" s="90">
        <f t="shared" si="1"/>
        <v>0.12786116392969293</v>
      </c>
      <c r="E42" s="90">
        <f t="shared" si="2"/>
        <v>0.1665086507695131</v>
      </c>
      <c r="F42" s="91">
        <f t="shared" si="3"/>
        <v>0.11988943789335164</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0.11846654085315453</v>
      </c>
      <c r="AA42" s="90">
        <v>0.10993771911482825</v>
      </c>
      <c r="AB42" s="90">
        <v>0.14539412905961741</v>
      </c>
      <c r="AC42" s="90">
        <v>0.10262420898974449</v>
      </c>
      <c r="AD42" s="90">
        <v>6.410752266275215E-4</v>
      </c>
      <c r="AE42" s="90">
        <v>6.3445391212878211E-4</v>
      </c>
      <c r="AF42" s="125">
        <v>146.98345833333332</v>
      </c>
      <c r="AG42" s="34">
        <v>0.17</v>
      </c>
      <c r="AH42" s="31">
        <v>7.366101004156086E-3</v>
      </c>
      <c r="AI42" s="26"/>
      <c r="AJ42" s="25"/>
      <c r="AK42" s="25"/>
      <c r="AL42" s="27"/>
      <c r="AM42" s="147"/>
      <c r="AN42" s="28"/>
      <c r="AO42" s="28"/>
      <c r="AP42" s="27"/>
      <c r="AQ42" s="33"/>
      <c r="AR42" s="3"/>
      <c r="AS42" s="3"/>
      <c r="AT42" s="3"/>
      <c r="AU42" s="3"/>
      <c r="AV42" s="3"/>
    </row>
    <row r="43" spans="1:48" x14ac:dyDescent="0.2">
      <c r="A43" s="69">
        <f t="shared" si="4"/>
        <v>2042</v>
      </c>
      <c r="B43" s="24"/>
      <c r="C43" s="89">
        <f t="shared" si="0"/>
        <v>0.14189684198882058</v>
      </c>
      <c r="D43" s="90">
        <f t="shared" si="1"/>
        <v>0.13266962657115436</v>
      </c>
      <c r="E43" s="90">
        <f t="shared" si="2"/>
        <v>0.17396028116298853</v>
      </c>
      <c r="F43" s="91">
        <f t="shared" si="3"/>
        <v>0.1248456905261206</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0.12282753960865059</v>
      </c>
      <c r="AA43" s="90">
        <v>0.11436220436308527</v>
      </c>
      <c r="AB43" s="90">
        <v>0.1522435388510065</v>
      </c>
      <c r="AC43" s="90">
        <v>0.10718428138599007</v>
      </c>
      <c r="AD43" s="90">
        <v>6.410752266275215E-4</v>
      </c>
      <c r="AE43" s="90">
        <v>6.3445391212878211E-4</v>
      </c>
      <c r="AF43" s="125">
        <v>146.98345833333332</v>
      </c>
      <c r="AG43" s="34">
        <v>0.17</v>
      </c>
      <c r="AH43" s="31">
        <v>7.353049371918734E-3</v>
      </c>
      <c r="AI43" s="26"/>
      <c r="AJ43" s="25"/>
      <c r="AK43" s="25"/>
      <c r="AL43" s="27"/>
      <c r="AM43" s="147"/>
      <c r="AN43" s="28"/>
      <c r="AO43" s="28"/>
      <c r="AP43" s="27"/>
      <c r="AQ43" s="33"/>
      <c r="AR43" s="3"/>
      <c r="AS43" s="3"/>
      <c r="AT43" s="3"/>
      <c r="AU43" s="3"/>
      <c r="AV43" s="3"/>
    </row>
    <row r="44" spans="1:48" x14ac:dyDescent="0.2">
      <c r="A44" s="69">
        <f t="shared" si="4"/>
        <v>2043</v>
      </c>
      <c r="B44" s="24"/>
      <c r="C44" s="89">
        <f t="shared" si="0"/>
        <v>0.14681135263202871</v>
      </c>
      <c r="D44" s="90">
        <f t="shared" si="1"/>
        <v>0.13767244267507167</v>
      </c>
      <c r="E44" s="90">
        <f t="shared" si="2"/>
        <v>0.18176388505338881</v>
      </c>
      <c r="F44" s="91">
        <f t="shared" si="3"/>
        <v>0.1300230672423075</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0.12734907576152885</v>
      </c>
      <c r="AA44" s="90">
        <v>0.11896475470010039</v>
      </c>
      <c r="AB44" s="90">
        <v>0.15941561926736381</v>
      </c>
      <c r="AC44" s="90">
        <v>0.11194697907371125</v>
      </c>
      <c r="AD44" s="90">
        <v>6.410752266275215E-4</v>
      </c>
      <c r="AE44" s="90">
        <v>6.3445391212878211E-4</v>
      </c>
      <c r="AF44" s="125">
        <v>146.98345833333332</v>
      </c>
      <c r="AG44" s="34">
        <v>0.17</v>
      </c>
      <c r="AH44" s="31">
        <v>7.3402385797818777E-3</v>
      </c>
      <c r="AI44" s="26"/>
      <c r="AJ44" s="25"/>
      <c r="AK44" s="25"/>
      <c r="AL44" s="27"/>
      <c r="AM44" s="147"/>
      <c r="AN44" s="28"/>
      <c r="AO44" s="28"/>
      <c r="AP44" s="27"/>
      <c r="AQ44" s="33"/>
      <c r="AR44" s="3"/>
      <c r="AS44" s="3"/>
      <c r="AT44" s="3"/>
      <c r="AU44" s="3"/>
      <c r="AV44" s="3"/>
    </row>
    <row r="45" spans="1:48" x14ac:dyDescent="0.2">
      <c r="A45" s="69">
        <f t="shared" si="4"/>
        <v>2044</v>
      </c>
      <c r="B45" s="24"/>
      <c r="C45" s="89">
        <f t="shared" si="0"/>
        <v>0.15190754829832384</v>
      </c>
      <c r="D45" s="90">
        <f t="shared" si="1"/>
        <v>0.14287741866112261</v>
      </c>
      <c r="E45" s="90">
        <f t="shared" si="2"/>
        <v>0.18993602644051472</v>
      </c>
      <c r="F45" s="91">
        <f t="shared" si="3"/>
        <v>0.13543137710762132</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0.13203705902591747</v>
      </c>
      <c r="AA45" s="90">
        <v>0.12375253642298056</v>
      </c>
      <c r="AB45" s="90">
        <v>0.16692557108297332</v>
      </c>
      <c r="AC45" s="90">
        <v>0.11692130563995183</v>
      </c>
      <c r="AD45" s="90">
        <v>6.410752266275215E-4</v>
      </c>
      <c r="AE45" s="90">
        <v>6.3445391212878211E-4</v>
      </c>
      <c r="AF45" s="125">
        <v>146.98345833333332</v>
      </c>
      <c r="AG45" s="34">
        <v>0.17</v>
      </c>
      <c r="AH45" s="31">
        <v>7.3276641835539431E-3</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0.15719210294953759</v>
      </c>
      <c r="D46" s="96">
        <f t="shared" si="1"/>
        <v>0.14829267540565325</v>
      </c>
      <c r="E46" s="96">
        <f t="shared" si="2"/>
        <v>0.19849404995953004</v>
      </c>
      <c r="F46" s="97">
        <f t="shared" si="3"/>
        <v>0.14108086535496211</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0.13689761666476283</v>
      </c>
      <c r="AA46" s="96">
        <v>0.12873300423918085</v>
      </c>
      <c r="AB46" s="96">
        <v>0.17478931116934307</v>
      </c>
      <c r="AC46" s="96">
        <v>0.12211666474313397</v>
      </c>
      <c r="AD46" s="96">
        <v>6.410752266275215E-4</v>
      </c>
      <c r="AE46" s="96">
        <v>6.3445391212878211E-4</v>
      </c>
      <c r="AF46" s="127">
        <v>146.98345833333332</v>
      </c>
      <c r="AG46" s="44">
        <v>0.17</v>
      </c>
      <c r="AH46" s="72">
        <v>7.3153218210514548E-3</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7.4244767704540984E-2</v>
      </c>
      <c r="D49" s="90">
        <f>-PMT($F$7,$B49,NPV($F$7,D$17:D26))</f>
        <v>6.8832917646781677E-2</v>
      </c>
      <c r="E49" s="90">
        <f>-PMT($F$7,$B49,NPV($F$7,E$17:E26))</f>
        <v>6.6739883913446998E-2</v>
      </c>
      <c r="F49" s="103">
        <f>-PMT($F$7,$B49,NPV($F$7,F$17:F26))</f>
        <v>5.4661988583526118E-2</v>
      </c>
      <c r="G49" s="119">
        <f>-PMT($F$7,$B49,NPV($F$7,G$17:G26))</f>
        <v>132.8573862851635</v>
      </c>
      <c r="H49" s="120">
        <f>-PMT($F$7,$B49,NPV($F$7,H$17:H26))</f>
        <v>111.927737937071</v>
      </c>
      <c r="I49" s="121">
        <f>-PMT($F$7,$B49,NPV($F$7,I$17:I26))</f>
        <v>122.39256211111726</v>
      </c>
      <c r="J49" s="89">
        <f>-PMT($F$7,$B49,NPV($F$7,J$17:J26))</f>
        <v>1.7720693342114433E-3</v>
      </c>
      <c r="K49" s="90">
        <f>-PMT($F$7,$B49,NPV($F$7,K$17:K26))</f>
        <v>2.352812018733331E-3</v>
      </c>
      <c r="L49" s="90">
        <f>-PMT($F$7,$B49,NPV($F$7,L$17:L26))</f>
        <v>6.5539173781948624E-4</v>
      </c>
      <c r="M49" s="90">
        <f>-PMT($F$7,$B49,NPV($F$7,M$17:M26))</f>
        <v>2.1646168018487136E-3</v>
      </c>
      <c r="N49" s="103">
        <f>-PMT($F$7,$B49,NPV($F$7,N$17:N26))</f>
        <v>0</v>
      </c>
      <c r="O49" s="89">
        <f>-PMT($F$7,$B49,NPV($F$7,O$17:O26))</f>
        <v>1.0639736165974736E-3</v>
      </c>
      <c r="P49" s="90">
        <f>-PMT($F$7,$B49,NPV($F$7,P$17:P26))</f>
        <v>1.4096448493025331E-3</v>
      </c>
      <c r="Q49" s="90">
        <f>-PMT($F$7,$B49,NPV($F$7,Q$17:Q26))</f>
        <v>3.3689913187078018E-4</v>
      </c>
      <c r="R49" s="90">
        <f>-PMT($F$7,$B49,NPV($F$7,R$17:R26))</f>
        <v>1.1887635496427354E-3</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5.8406849325754212E-2</v>
      </c>
      <c r="AA49" s="90">
        <f>-PMT($F$7,$B49,NPV($F$7,AA$17:AA26))</f>
        <v>5.3441849272764026E-2</v>
      </c>
      <c r="AB49" s="90">
        <f>-PMT($F$7,$B49,NPV($F$7,AB$17:AB26))</f>
        <v>5.1521634838512007E-2</v>
      </c>
      <c r="AC49" s="90">
        <f>-PMT($F$7,$B49,NPV($F$7,AC$17:AC26))</f>
        <v>4.044099692115341E-2</v>
      </c>
      <c r="AD49" s="90">
        <f>-PMT($F$7,$B49,NPV($F$7,AD$17:AD26))</f>
        <v>5.7884020988240269E-3</v>
      </c>
      <c r="AE49" s="91">
        <f>-PMT($F$7,$B49,NPV($F$7,AE$17:AE26))</f>
        <v>3.8309467324133604E-3</v>
      </c>
      <c r="AF49" s="150">
        <f>-PMT($F$7,$B49,NPV($F$7,AF$17:AF26))</f>
        <v>123.0160984121884</v>
      </c>
      <c r="AG49" s="91"/>
      <c r="AH49" s="31">
        <f>-PMT($F$7,$B49,NPV($F$7,AH$17:AH26))</f>
        <v>9.7076164582283429E-3</v>
      </c>
      <c r="AI49" s="89">
        <f>-PMT($F$7,$B49,NPV($F$7,AI$17:AI26))</f>
        <v>1.5654006915287221E-3</v>
      </c>
      <c r="AJ49" s="90">
        <f>-PMT($F$7,$B49,NPV($F$7,AJ$17:AJ26))</f>
        <v>2.0988657347771407E-3</v>
      </c>
      <c r="AK49" s="90">
        <f>-PMT($F$7,$B49,NPV($F$7,AK$17:AK26))</f>
        <v>6.088234258880015E-4</v>
      </c>
      <c r="AL49" s="91">
        <f>-PMT($F$7,$B49,NPV($F$7,AL$17:AL26))</f>
        <v>1.1638025457531931E-3</v>
      </c>
      <c r="AM49" s="99">
        <f>-PMT($F$7,$B49,NPV($F$7,AM$17:AM26))</f>
        <v>9.3988705917714857E-4</v>
      </c>
      <c r="AN49" s="90">
        <f>-PMT($F$7,$B49,NPV($F$7,AN$17:AN26))</f>
        <v>1.2574975173745525E-3</v>
      </c>
      <c r="AO49" s="90">
        <f>-PMT($F$7,$B49,NPV($F$7,AO$17:AO26))</f>
        <v>3.1296104575055807E-4</v>
      </c>
      <c r="AP49" s="90">
        <f>-PMT($F$7,$B49,NPV($F$7,AP$17:AP26))</f>
        <v>6.3913670271395679E-4</v>
      </c>
      <c r="AQ49" s="46"/>
    </row>
    <row r="50" spans="1:43" x14ac:dyDescent="0.2">
      <c r="A50" s="65" t="str">
        <f>"15 years ("&amp;$A$17&amp;"-"&amp;$A$31&amp;")"</f>
        <v>15 years (2016-2030)</v>
      </c>
      <c r="B50" s="73">
        <v>15</v>
      </c>
      <c r="C50" s="89">
        <f>-PMT($F$7,$B50,NPV($F$7,C$17:C31))</f>
        <v>7.7637512427475464E-2</v>
      </c>
      <c r="D50" s="90">
        <f>-PMT($F$7,$B50,NPV($F$7,D$17:D31))</f>
        <v>7.1961934349242446E-2</v>
      </c>
      <c r="E50" s="90">
        <f>-PMT($F$7,$B50,NPV($F$7,E$17:E31))</f>
        <v>7.262208116466902E-2</v>
      </c>
      <c r="F50" s="103">
        <f>-PMT($F$7,$B50,NPV($F$7,F$17:F31))</f>
        <v>5.9254673028074425E-2</v>
      </c>
      <c r="G50" s="119">
        <f>-PMT($F$7,$B50,NPV($F$7,G$17:G31))</f>
        <v>140.65182483547417</v>
      </c>
      <c r="H50" s="120">
        <f>-PMT($F$7,$B50,NPV($F$7,H$17:H31))</f>
        <v>140.10204723213823</v>
      </c>
      <c r="I50" s="121">
        <f>-PMT($F$7,$B50,NPV($F$7,I$17:I31))</f>
        <v>140.37693603380617</v>
      </c>
      <c r="J50" s="89">
        <f>-PMT($F$7,$B50,NPV($F$7,J$17:J31))</f>
        <v>1.2507067793141691E-3</v>
      </c>
      <c r="K50" s="90">
        <f>-PMT($F$7,$B50,NPV($F$7,K$17:K31))</f>
        <v>1.6605884913589461E-3</v>
      </c>
      <c r="L50" s="90">
        <f>-PMT($F$7,$B50,NPV($F$7,L$17:L31))</f>
        <v>4.6256818160113762E-4</v>
      </c>
      <c r="M50" s="90">
        <f>-PMT($F$7,$B50,NPV($F$7,M$17:M31))</f>
        <v>1.5277624054672043E-3</v>
      </c>
      <c r="N50" s="103">
        <f>-PMT($F$7,$B50,NPV($F$7,N$17:N31))</f>
        <v>0</v>
      </c>
      <c r="O50" s="89">
        <f>-PMT($F$7,$B50,NPV($F$7,O$17:O31))</f>
        <v>7.5094071636990097E-4</v>
      </c>
      <c r="P50" s="90">
        <f>-PMT($F$7,$B50,NPV($F$7,P$17:P31))</f>
        <v>9.949116185301646E-4</v>
      </c>
      <c r="Q50" s="90">
        <f>-PMT($F$7,$B50,NPV($F$7,Q$17:Q31))</f>
        <v>2.3777965119143926E-4</v>
      </c>
      <c r="R50" s="90">
        <f>-PMT($F$7,$B50,NPV($F$7,R$17:R31))</f>
        <v>8.3901605983230712E-4</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6.2025691724258099E-2</v>
      </c>
      <c r="AA50" s="90">
        <f>-PMT($F$7,$B50,NPV($F$7,AA$17:AA31))</f>
        <v>5.6818739358906682E-2</v>
      </c>
      <c r="AB50" s="90">
        <f>-PMT($F$7,$B50,NPV($F$7,AB$17:AB31))</f>
        <v>5.7424378639114544E-2</v>
      </c>
      <c r="AC50" s="90">
        <f>-PMT($F$7,$B50,NPV($F$7,AC$17:AC31))</f>
        <v>4.5160701449578233E-2</v>
      </c>
      <c r="AD50" s="90">
        <f>-PMT($F$7,$B50,NPV($F$7,AD$17:AD31))</f>
        <v>4.2742211632370774E-3</v>
      </c>
      <c r="AE50" s="91">
        <f>-PMT($F$7,$B50,NPV($F$7,AE$17:AE31))</f>
        <v>2.8908329335546462E-3</v>
      </c>
      <c r="AF50" s="150">
        <f>-PMT($F$7,$B50,NPV($F$7,AF$17:AF31))</f>
        <v>130.23317114395758</v>
      </c>
      <c r="AG50" s="91"/>
      <c r="AH50" s="31">
        <f>-PMT($F$7,$B50,NPV($F$7,AH$17:AH31))</f>
        <v>9.2013838972790432E-3</v>
      </c>
      <c r="AI50" s="89">
        <f>-PMT($F$7,$B50,NPV($F$7,AI$17:AI31))</f>
        <v>1.1048423554540499E-3</v>
      </c>
      <c r="AJ50" s="90">
        <f>-PMT($F$7,$B50,NPV($F$7,AJ$17:AJ31))</f>
        <v>1.4813560353856684E-3</v>
      </c>
      <c r="AK50" s="90">
        <f>-PMT($F$7,$B50,NPV($F$7,AK$17:AK31))</f>
        <v>4.2970078622925014E-4</v>
      </c>
      <c r="AL50" s="91">
        <f>-PMT($F$7,$B50,NPV($F$7,AL$17:AL31))</f>
        <v>8.2139886157689553E-4</v>
      </c>
      <c r="AM50" s="99">
        <f>-PMT($F$7,$B50,NPV($F$7,AM$17:AM31))</f>
        <v>6.6336180758165184E-4</v>
      </c>
      <c r="AN50" s="90">
        <f>-PMT($F$7,$B50,NPV($F$7,AN$17:AN31))</f>
        <v>8.8752772794353188E-4</v>
      </c>
      <c r="AO50" s="90">
        <f>-PMT($F$7,$B50,NPV($F$7,AO$17:AO31))</f>
        <v>2.2088441689312044E-4</v>
      </c>
      <c r="AP50" s="90">
        <f>-PMT($F$7,$B50,NPV($F$7,AP$17:AP31))</f>
        <v>4.5109555905077777E-4</v>
      </c>
      <c r="AQ50" s="46"/>
    </row>
    <row r="51" spans="1:43" ht="13.5" thickBot="1" x14ac:dyDescent="0.25">
      <c r="A51" s="66" t="str">
        <f>"30 years ("&amp;$A$17&amp;"-"&amp;$A$46&amp;")"</f>
        <v>30 years (2016-2045)</v>
      </c>
      <c r="B51" s="73">
        <f>2039-2010+1</f>
        <v>30</v>
      </c>
      <c r="C51" s="95">
        <f>-PMT($F$7,$B51,NPV($F$7,C17:C$46))</f>
        <v>9.6474268145149089E-2</v>
      </c>
      <c r="D51" s="96">
        <f>-PMT($F$7,$B51,NPV($F$7,D17:D$46))</f>
        <v>8.9319906301941324E-2</v>
      </c>
      <c r="E51" s="96">
        <f>-PMT($F$7,$B51,NPV($F$7,E17:E$46))</f>
        <v>0.10277612190764737</v>
      </c>
      <c r="F51" s="104">
        <f>-PMT($F$7,$B51,NPV($F$7,F17:F$46))</f>
        <v>7.8498207313505805E-2</v>
      </c>
      <c r="G51" s="122">
        <f>-PMT($F$7,$B51,NPV($F$7,G17:G$46))</f>
        <v>148.08558994958332</v>
      </c>
      <c r="H51" s="123">
        <f>-PMT($F$7,$B51,NPV($F$7,H17:H$46))</f>
        <v>167.55002987785863</v>
      </c>
      <c r="I51" s="124">
        <f>-PMT($F$7,$B51,NPV($F$7,I17:I$46))</f>
        <v>157.81780991372094</v>
      </c>
      <c r="J51" s="95">
        <f>-PMT($F$7,$B51,NPV($F$7,J17:J$46))</f>
        <v>7.3675979114824677E-4</v>
      </c>
      <c r="K51" s="96">
        <f>-PMT($F$7,$B51,NPV($F$7,K17:K$46))</f>
        <v>9.7821076075695914E-4</v>
      </c>
      <c r="L51" s="96">
        <f>-PMT($F$7,$B51,NPV($F$7,L17:L$46))</f>
        <v>2.7248723881960452E-4</v>
      </c>
      <c r="M51" s="96">
        <f>-PMT($F$7,$B51,NPV($F$7,M17:M$46))</f>
        <v>8.9996626658838872E-4</v>
      </c>
      <c r="N51" s="104">
        <f>-PMT($F$7,$B51,NPV($F$7,N17:N$46))</f>
        <v>0</v>
      </c>
      <c r="O51" s="95">
        <f>-PMT($F$7,$B51,NPV($F$7,O17:O$46))</f>
        <v>4.4236021944391105E-4</v>
      </c>
      <c r="P51" s="96">
        <f>-PMT($F$7,$B51,NPV($F$7,P17:P$46))</f>
        <v>5.8607731916284823E-4</v>
      </c>
      <c r="Q51" s="96">
        <f>-PMT($F$7,$B51,NPV($F$7,Q17:Q$46))</f>
        <v>1.4006999006367592E-4</v>
      </c>
      <c r="R51" s="96">
        <f>-PMT($F$7,$B51,NPV($F$7,R17:R$46))</f>
        <v>4.9424318092450314E-4</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8.0041015496572984E-2</v>
      </c>
      <c r="AA51" s="96">
        <f>-PMT($F$7,$B51,NPV($F$7,AA17:AA$46))</f>
        <v>7.3477380778033716E-2</v>
      </c>
      <c r="AB51" s="96">
        <f>-PMT($F$7,$B51,NPV($F$7,AB17:AB$46))</f>
        <v>8.5822532709874194E-2</v>
      </c>
      <c r="AC51" s="96">
        <f>-PMT($F$7,$B51,NPV($F$7,AC17:AC$46))</f>
        <v>6.3549216568459854E-2</v>
      </c>
      <c r="AD51" s="96">
        <f>-PMT($F$7,$B51,NPV($F$7,AD17:AD$46))</f>
        <v>2.7812697836086314E-3</v>
      </c>
      <c r="AE51" s="97">
        <f>-PMT($F$7,$B51,NPV($F$7,AE17:AE$46))</f>
        <v>1.9636298341531243E-3</v>
      </c>
      <c r="AF51" s="151">
        <f>-PMT($F$7,$B51,NPV($F$7,AF17:AF$46))</f>
        <v>137.11628699035492</v>
      </c>
      <c r="AG51" s="97"/>
      <c r="AH51" s="72">
        <f>-PMT($F$7,$B51,NPV($F$7,AH17:AH$46))</f>
        <v>8.4674873888849218E-3</v>
      </c>
      <c r="AI51" s="95">
        <f>-PMT($F$7,$B51,NPV($F$7,AI17:AI$46))</f>
        <v>6.5083474121922118E-4</v>
      </c>
      <c r="AJ51" s="96">
        <f>-PMT($F$7,$B51,NPV($F$7,AJ17:AJ$46))</f>
        <v>8.7262944544477176E-4</v>
      </c>
      <c r="AK51" s="96">
        <f>-PMT($F$7,$B51,NPV($F$7,AK17:AK$46))</f>
        <v>2.5312588590277035E-4</v>
      </c>
      <c r="AL51" s="97">
        <f>-PMT($F$7,$B51,NPV($F$7,AL17:AL$46))</f>
        <v>4.8386533415662071E-4</v>
      </c>
      <c r="AM51" s="100">
        <f>-PMT($F$7,$B51,NPV($F$7,AM17:AM$46))</f>
        <v>3.9076969509798548E-4</v>
      </c>
      <c r="AN51" s="96">
        <f>-PMT($F$7,$B51,NPV($F$7,AN17:AN$46))</f>
        <v>5.228201799917651E-4</v>
      </c>
      <c r="AO51" s="96">
        <f>-PMT($F$7,$B51,NPV($F$7,AO17:AO$46))</f>
        <v>1.3011743403782959E-4</v>
      </c>
      <c r="AP51" s="96">
        <f>-PMT($F$7,$B51,NPV($F$7,AP17:AP$46))</f>
        <v>2.6572900648735414E-4</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verticalDpi="300" r:id="rId1"/>
  <headerFooter alignWithMargins="0">
    <oddHeader>&amp;C&amp;"Arial,Bold"&amp;14Appendix B: &amp;A</oddHeader>
  </headerFooter>
  <colBreaks count="1" manualBreakCount="1">
    <brk id="23" max="5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A64"/>
  <sheetViews>
    <sheetView showGridLines="0" view="pageBreakPreview"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5703125" style="3" customWidth="1"/>
    <col min="9" max="9" width="17.28515625" style="3" customWidth="1"/>
    <col min="10" max="13" width="10.5703125" style="3" customWidth="1"/>
    <col min="14" max="14" width="14.5703125" style="3" bestFit="1" customWidth="1"/>
    <col min="15" max="18" width="10.5703125" style="3" customWidth="1"/>
    <col min="19" max="19" width="14.5703125" style="3" bestFit="1" customWidth="1"/>
    <col min="20" max="23" width="10.5703125" style="3" customWidth="1"/>
    <col min="24" max="24" width="21.5703125" style="3" customWidth="1"/>
    <col min="25" max="25" width="0.85546875" style="3" customWidth="1"/>
    <col min="26" max="34" width="10.5703125" style="3" customWidth="1"/>
    <col min="35" max="42" width="10.5703125" style="6" customWidth="1"/>
    <col min="43" max="16384" width="9.140625" style="6"/>
  </cols>
  <sheetData>
    <row r="1" spans="1:53" ht="23.25" x14ac:dyDescent="0.35">
      <c r="A1" s="182" t="s">
        <v>113</v>
      </c>
      <c r="B1" s="2" t="s">
        <v>67</v>
      </c>
      <c r="D1" s="2"/>
      <c r="E1" s="2"/>
      <c r="F1" s="2"/>
      <c r="G1" s="2"/>
      <c r="H1" s="2"/>
      <c r="I1" s="2"/>
      <c r="M1" s="2" t="s">
        <v>35</v>
      </c>
      <c r="N1" s="2"/>
      <c r="O1" s="2"/>
      <c r="P1" s="2"/>
      <c r="Q1" s="2"/>
      <c r="R1" s="2"/>
      <c r="S1" s="2"/>
      <c r="U1" s="4" t="s">
        <v>0</v>
      </c>
      <c r="W1" s="5"/>
      <c r="X1" s="182" t="s">
        <v>113</v>
      </c>
      <c r="Y1" s="2" t="s">
        <v>67</v>
      </c>
      <c r="Z1" s="2" t="s">
        <v>1</v>
      </c>
      <c r="AA1" s="2"/>
      <c r="AB1" s="2"/>
      <c r="AC1" s="2"/>
      <c r="AD1" s="2"/>
      <c r="AE1" s="2"/>
      <c r="AF1" s="2"/>
      <c r="AG1" s="2"/>
      <c r="AH1" s="2"/>
      <c r="AI1" s="2"/>
      <c r="AJ1" s="2" t="s">
        <v>2</v>
      </c>
    </row>
    <row r="2" spans="1:53" ht="23.25" x14ac:dyDescent="0.35">
      <c r="A2" s="2"/>
      <c r="C2" s="7" t="s">
        <v>3</v>
      </c>
      <c r="D2" s="8" t="s">
        <v>35</v>
      </c>
      <c r="E2" s="2"/>
      <c r="F2" s="2"/>
      <c r="G2" s="2"/>
      <c r="H2" s="2"/>
      <c r="I2" s="2"/>
      <c r="J2" s="2"/>
      <c r="M2" s="2" t="s">
        <v>87</v>
      </c>
      <c r="N2" s="2"/>
      <c r="O2" s="2"/>
      <c r="P2" s="2"/>
      <c r="Q2" s="2"/>
      <c r="R2" s="2"/>
      <c r="S2" s="2"/>
      <c r="T2" s="2"/>
      <c r="U2" s="2"/>
      <c r="V2" s="2"/>
      <c r="W2" s="2"/>
      <c r="X2" s="2"/>
      <c r="Z2" s="9" t="s">
        <v>4</v>
      </c>
      <c r="AA2" s="9" t="str">
        <f>M1</f>
        <v>CT</v>
      </c>
      <c r="AB2" s="2"/>
      <c r="AC2" s="2"/>
      <c r="AD2" s="2"/>
      <c r="AE2" s="2"/>
      <c r="AF2" s="2"/>
      <c r="AG2" s="2"/>
      <c r="AH2" s="2"/>
      <c r="AI2" s="2"/>
    </row>
    <row r="3" spans="1:53" ht="24" thickBot="1" x14ac:dyDescent="0.4">
      <c r="A3" s="2"/>
      <c r="C3" s="7"/>
      <c r="D3" s="8"/>
      <c r="E3" s="2"/>
      <c r="F3" s="2"/>
      <c r="G3" s="2"/>
      <c r="H3" s="2"/>
      <c r="I3" s="2"/>
      <c r="J3" s="2"/>
      <c r="K3" s="2"/>
      <c r="L3" s="2"/>
      <c r="M3" s="2"/>
      <c r="N3" s="2"/>
      <c r="O3" s="2"/>
      <c r="P3" s="2"/>
      <c r="Q3" s="2"/>
      <c r="R3" s="2"/>
      <c r="S3" s="2"/>
      <c r="T3" s="2"/>
      <c r="U3" s="2"/>
      <c r="V3" s="2"/>
      <c r="W3" s="2"/>
      <c r="X3" s="2"/>
      <c r="Z3" s="9"/>
      <c r="AA3" s="9"/>
      <c r="AB3" s="2"/>
      <c r="AC3" s="2"/>
      <c r="AD3" s="2"/>
      <c r="AE3" s="2"/>
      <c r="AF3" s="2"/>
      <c r="AG3" s="2"/>
      <c r="AH3" s="2"/>
      <c r="AI3" s="2"/>
    </row>
    <row r="4" spans="1:53" ht="24" thickBot="1" x14ac:dyDescent="0.4">
      <c r="C4" s="10" t="s">
        <v>5</v>
      </c>
      <c r="D4" s="11"/>
      <c r="E4" s="11"/>
      <c r="F4" s="12"/>
      <c r="H4" s="2"/>
      <c r="I4" s="2"/>
      <c r="J4" s="2"/>
      <c r="K4" s="2"/>
      <c r="L4" s="2"/>
      <c r="M4" s="2"/>
      <c r="N4" s="2"/>
      <c r="O4" s="2"/>
      <c r="P4" s="2"/>
      <c r="Q4" s="2"/>
      <c r="R4" s="2"/>
      <c r="S4" s="2"/>
      <c r="T4" s="2"/>
      <c r="U4" s="2"/>
      <c r="V4" s="2"/>
      <c r="W4" s="2"/>
      <c r="AB4" s="2"/>
      <c r="AC4" s="2"/>
      <c r="AD4" s="2"/>
      <c r="AE4" s="2"/>
      <c r="AF4" s="2"/>
      <c r="AG4" s="2"/>
      <c r="AH4" s="2"/>
      <c r="AI4" s="2"/>
    </row>
    <row r="5" spans="1:53" ht="15" customHeight="1" thickBot="1" x14ac:dyDescent="0.4">
      <c r="B5" s="6"/>
      <c r="C5" s="58" t="s">
        <v>60</v>
      </c>
      <c r="D5" s="59"/>
      <c r="E5" s="59"/>
      <c r="F5" s="74">
        <v>0.09</v>
      </c>
      <c r="G5" s="13"/>
      <c r="H5" s="2"/>
      <c r="I5" s="2"/>
      <c r="J5" s="14"/>
      <c r="K5" s="2"/>
      <c r="L5" s="14"/>
      <c r="T5" s="2"/>
      <c r="U5" s="2"/>
      <c r="V5" s="2"/>
      <c r="W5" s="2"/>
      <c r="Y5" s="6"/>
      <c r="AA5" s="2"/>
      <c r="AB5" s="2"/>
      <c r="AC5" s="2"/>
      <c r="AF5" s="2"/>
      <c r="AG5" s="2"/>
      <c r="AH5" s="2"/>
      <c r="AI5" s="2"/>
    </row>
    <row r="6" spans="1:53" ht="15" customHeight="1" thickBot="1" x14ac:dyDescent="0.4">
      <c r="B6" s="6"/>
      <c r="C6" s="15" t="s">
        <v>69</v>
      </c>
      <c r="D6" s="16"/>
      <c r="E6" s="16"/>
      <c r="F6" s="17">
        <v>0.08</v>
      </c>
      <c r="G6" s="13"/>
      <c r="H6" s="2"/>
      <c r="I6" s="2"/>
      <c r="J6" s="14"/>
      <c r="K6" s="2"/>
      <c r="L6" s="14"/>
      <c r="T6" s="2"/>
      <c r="U6" s="2"/>
      <c r="V6" s="2"/>
      <c r="W6" s="2"/>
      <c r="Y6" s="6"/>
      <c r="AA6" s="2"/>
      <c r="AB6" s="2"/>
      <c r="AC6" s="2"/>
      <c r="AF6" s="2"/>
      <c r="AG6" s="2"/>
      <c r="AH6" s="2"/>
      <c r="AI6" s="2"/>
    </row>
    <row r="7" spans="1:53" ht="15" customHeight="1" thickBot="1" x14ac:dyDescent="0.4">
      <c r="B7" s="6"/>
      <c r="C7" s="15" t="s">
        <v>70</v>
      </c>
      <c r="D7" s="16"/>
      <c r="E7" s="16"/>
      <c r="F7" s="17">
        <v>4.36E-2</v>
      </c>
      <c r="G7" s="18"/>
      <c r="H7" s="2"/>
      <c r="I7" s="2"/>
      <c r="J7" s="6"/>
      <c r="K7" s="6"/>
      <c r="L7" s="6"/>
      <c r="M7" s="6"/>
      <c r="N7" s="6"/>
      <c r="O7" s="6"/>
      <c r="P7" s="6"/>
      <c r="Q7" s="6"/>
      <c r="R7" s="6"/>
      <c r="S7" s="6"/>
      <c r="T7" s="2"/>
      <c r="U7" s="2"/>
      <c r="V7" s="2"/>
      <c r="W7" s="2"/>
      <c r="Y7" s="6"/>
      <c r="Z7" s="2"/>
      <c r="AA7" s="2"/>
      <c r="AB7" s="2"/>
      <c r="AC7" s="2"/>
      <c r="AD7" s="6"/>
      <c r="AE7" s="6"/>
      <c r="AF7" s="2"/>
      <c r="AG7" s="2"/>
      <c r="AH7" s="2"/>
      <c r="AI7" s="2"/>
    </row>
    <row r="8" spans="1:53" ht="15" customHeight="1" thickBot="1" x14ac:dyDescent="0.4">
      <c r="B8" s="6"/>
      <c r="C8" s="58" t="s">
        <v>74</v>
      </c>
      <c r="D8" s="59"/>
      <c r="E8" s="59"/>
      <c r="F8" s="74">
        <v>0.5</v>
      </c>
      <c r="G8" s="18"/>
      <c r="H8" s="2"/>
      <c r="I8" s="2"/>
      <c r="J8" s="6"/>
      <c r="K8" s="6"/>
      <c r="L8" s="6"/>
      <c r="M8" s="6"/>
      <c r="N8" s="6"/>
      <c r="O8" s="6"/>
      <c r="P8" s="6"/>
      <c r="Q8" s="6"/>
      <c r="R8" s="6"/>
      <c r="S8" s="6"/>
      <c r="T8" s="2"/>
      <c r="U8" s="2"/>
      <c r="V8" s="2"/>
      <c r="W8" s="2"/>
      <c r="Y8" s="6"/>
      <c r="Z8" s="2"/>
      <c r="AA8" s="2"/>
      <c r="AB8" s="2"/>
      <c r="AC8" s="2"/>
      <c r="AD8" s="6"/>
      <c r="AE8" s="6"/>
      <c r="AF8" s="2"/>
      <c r="AG8" s="2"/>
      <c r="AH8" s="2"/>
      <c r="AI8" s="2"/>
    </row>
    <row r="9" spans="1:53" ht="12" customHeight="1" thickBot="1" x14ac:dyDescent="0.3">
      <c r="A9" s="19"/>
      <c r="C9" s="19"/>
      <c r="X9" s="19"/>
      <c r="AI9" s="3"/>
    </row>
    <row r="10" spans="1:53" ht="12.75" customHeight="1" x14ac:dyDescent="0.2">
      <c r="B10" s="20"/>
      <c r="C10" s="188" t="s">
        <v>54</v>
      </c>
      <c r="D10" s="189"/>
      <c r="E10" s="189"/>
      <c r="F10" s="190"/>
      <c r="G10" s="197" t="s">
        <v>53</v>
      </c>
      <c r="H10" s="198"/>
      <c r="I10" s="220"/>
      <c r="J10" s="201" t="s">
        <v>94</v>
      </c>
      <c r="K10" s="202"/>
      <c r="L10" s="202"/>
      <c r="M10" s="202"/>
      <c r="N10" s="203"/>
      <c r="O10" s="201" t="s">
        <v>94</v>
      </c>
      <c r="P10" s="202"/>
      <c r="Q10" s="202"/>
      <c r="R10" s="202"/>
      <c r="S10" s="203"/>
      <c r="T10" s="197" t="s">
        <v>68</v>
      </c>
      <c r="U10" s="204"/>
      <c r="V10" s="204"/>
      <c r="W10" s="205"/>
      <c r="Y10" s="20"/>
      <c r="Z10" s="201" t="s">
        <v>57</v>
      </c>
      <c r="AA10" s="202"/>
      <c r="AB10" s="202"/>
      <c r="AC10" s="202"/>
      <c r="AD10" s="202"/>
      <c r="AE10" s="202"/>
      <c r="AF10" s="202"/>
      <c r="AG10" s="216"/>
      <c r="AH10" s="217" t="s">
        <v>56</v>
      </c>
      <c r="AI10" s="201" t="s">
        <v>94</v>
      </c>
      <c r="AJ10" s="202"/>
      <c r="AK10" s="202"/>
      <c r="AL10" s="216"/>
      <c r="AM10" s="201" t="s">
        <v>95</v>
      </c>
      <c r="AN10" s="202"/>
      <c r="AO10" s="202"/>
      <c r="AP10" s="203"/>
      <c r="AQ10" s="3"/>
      <c r="AR10" s="3"/>
      <c r="AS10" s="3"/>
      <c r="AT10" s="3"/>
      <c r="AU10" s="3"/>
      <c r="AV10" s="3"/>
      <c r="AW10" s="3"/>
      <c r="AX10" s="3"/>
    </row>
    <row r="11" spans="1:53" ht="12.75" customHeight="1" x14ac:dyDescent="0.2">
      <c r="B11" s="20"/>
      <c r="C11" s="191"/>
      <c r="D11" s="192"/>
      <c r="E11" s="192"/>
      <c r="F11" s="193"/>
      <c r="G11" s="199"/>
      <c r="H11" s="200"/>
      <c r="I11" s="221"/>
      <c r="J11" s="185" t="s">
        <v>58</v>
      </c>
      <c r="K11" s="186"/>
      <c r="L11" s="186"/>
      <c r="M11" s="186"/>
      <c r="N11" s="215"/>
      <c r="O11" s="185" t="s">
        <v>58</v>
      </c>
      <c r="P11" s="186"/>
      <c r="Q11" s="186"/>
      <c r="R11" s="186"/>
      <c r="S11" s="215"/>
      <c r="T11" s="222"/>
      <c r="U11" s="206"/>
      <c r="V11" s="206"/>
      <c r="W11" s="207"/>
      <c r="Y11" s="20"/>
      <c r="Z11" s="185" t="s">
        <v>7</v>
      </c>
      <c r="AA11" s="186"/>
      <c r="AB11" s="186"/>
      <c r="AC11" s="186"/>
      <c r="AD11" s="219" t="s">
        <v>109</v>
      </c>
      <c r="AE11" s="219"/>
      <c r="AF11" s="186" t="s">
        <v>8</v>
      </c>
      <c r="AG11" s="187"/>
      <c r="AH11" s="218"/>
      <c r="AI11" s="185" t="s">
        <v>71</v>
      </c>
      <c r="AJ11" s="186"/>
      <c r="AK11" s="186"/>
      <c r="AL11" s="187"/>
      <c r="AM11" s="185" t="s">
        <v>71</v>
      </c>
      <c r="AN11" s="186"/>
      <c r="AO11" s="186"/>
      <c r="AP11" s="215"/>
      <c r="AQ11" s="3"/>
      <c r="AR11" s="3"/>
      <c r="AS11" s="3"/>
      <c r="AT11" s="3"/>
      <c r="AU11" s="3"/>
      <c r="AV11" s="3"/>
      <c r="AW11" s="3"/>
      <c r="AX11" s="3"/>
    </row>
    <row r="12" spans="1:53" ht="57" customHeight="1" x14ac:dyDescent="0.2">
      <c r="B12" s="20"/>
      <c r="C12" s="194"/>
      <c r="D12" s="195"/>
      <c r="E12" s="195"/>
      <c r="F12" s="196"/>
      <c r="G12" s="210" t="s">
        <v>61</v>
      </c>
      <c r="H12" s="212" t="s">
        <v>55</v>
      </c>
      <c r="I12" s="224" t="s">
        <v>75</v>
      </c>
      <c r="J12" s="185" t="s">
        <v>7</v>
      </c>
      <c r="K12" s="186"/>
      <c r="L12" s="186"/>
      <c r="M12" s="186"/>
      <c r="N12" s="139" t="s">
        <v>92</v>
      </c>
      <c r="O12" s="185" t="s">
        <v>7</v>
      </c>
      <c r="P12" s="186"/>
      <c r="Q12" s="186"/>
      <c r="R12" s="186"/>
      <c r="S12" s="139" t="s">
        <v>92</v>
      </c>
      <c r="T12" s="223"/>
      <c r="U12" s="208"/>
      <c r="V12" s="208"/>
      <c r="W12" s="209"/>
      <c r="Y12" s="20"/>
      <c r="Z12" s="185"/>
      <c r="AA12" s="186"/>
      <c r="AB12" s="186"/>
      <c r="AC12" s="186"/>
      <c r="AD12" s="219"/>
      <c r="AE12" s="219"/>
      <c r="AF12" s="186"/>
      <c r="AG12" s="187"/>
      <c r="AH12" s="218"/>
      <c r="AI12" s="185" t="s">
        <v>7</v>
      </c>
      <c r="AJ12" s="186"/>
      <c r="AK12" s="186"/>
      <c r="AL12" s="187"/>
      <c r="AM12" s="185" t="s">
        <v>7</v>
      </c>
      <c r="AN12" s="186"/>
      <c r="AO12" s="186"/>
      <c r="AP12" s="215"/>
      <c r="AQ12" s="3"/>
      <c r="AR12" s="3"/>
      <c r="AS12" s="3"/>
      <c r="AT12" s="3"/>
      <c r="AU12" s="3"/>
      <c r="AV12" s="3"/>
      <c r="AW12" s="3"/>
      <c r="AX12" s="3"/>
    </row>
    <row r="13" spans="1:53" ht="88.5" customHeight="1" thickBot="1" x14ac:dyDescent="0.25">
      <c r="A13" s="178"/>
      <c r="B13" s="178"/>
      <c r="C13" s="60" t="s">
        <v>48</v>
      </c>
      <c r="D13" s="61" t="s">
        <v>49</v>
      </c>
      <c r="E13" s="61" t="s">
        <v>50</v>
      </c>
      <c r="F13" s="62" t="s">
        <v>51</v>
      </c>
      <c r="G13" s="211"/>
      <c r="H13" s="213"/>
      <c r="I13" s="225"/>
      <c r="J13" s="71" t="s">
        <v>48</v>
      </c>
      <c r="K13" s="81" t="s">
        <v>49</v>
      </c>
      <c r="L13" s="81" t="s">
        <v>50</v>
      </c>
      <c r="M13" s="81" t="s">
        <v>51</v>
      </c>
      <c r="N13" s="181" t="s">
        <v>93</v>
      </c>
      <c r="O13" s="152" t="s">
        <v>48</v>
      </c>
      <c r="P13" s="176" t="s">
        <v>49</v>
      </c>
      <c r="Q13" s="176" t="s">
        <v>50</v>
      </c>
      <c r="R13" s="176" t="s">
        <v>51</v>
      </c>
      <c r="S13" s="140" t="s">
        <v>93</v>
      </c>
      <c r="T13" s="71" t="s">
        <v>48</v>
      </c>
      <c r="U13" s="81" t="s">
        <v>49</v>
      </c>
      <c r="V13" s="81" t="s">
        <v>50</v>
      </c>
      <c r="W13" s="181" t="s">
        <v>51</v>
      </c>
      <c r="X13" s="178"/>
      <c r="Y13" s="178"/>
      <c r="Z13" s="71" t="s">
        <v>48</v>
      </c>
      <c r="AA13" s="81" t="s">
        <v>49</v>
      </c>
      <c r="AB13" s="81" t="s">
        <v>50</v>
      </c>
      <c r="AC13" s="81" t="s">
        <v>51</v>
      </c>
      <c r="AD13" s="81" t="s">
        <v>79</v>
      </c>
      <c r="AE13" s="81" t="s">
        <v>80</v>
      </c>
      <c r="AF13" s="81" t="s">
        <v>9</v>
      </c>
      <c r="AG13" s="179" t="s">
        <v>10</v>
      </c>
      <c r="AH13" s="164" t="s">
        <v>11</v>
      </c>
      <c r="AI13" s="60" t="s">
        <v>48</v>
      </c>
      <c r="AJ13" s="61" t="s">
        <v>49</v>
      </c>
      <c r="AK13" s="61" t="s">
        <v>50</v>
      </c>
      <c r="AL13" s="137" t="s">
        <v>51</v>
      </c>
      <c r="AM13" s="60" t="s">
        <v>48</v>
      </c>
      <c r="AN13" s="61" t="s">
        <v>49</v>
      </c>
      <c r="AO13" s="61" t="s">
        <v>50</v>
      </c>
      <c r="AP13" s="62" t="s">
        <v>51</v>
      </c>
      <c r="AQ13" s="3"/>
      <c r="AR13" s="3"/>
      <c r="AS13" s="3"/>
      <c r="AY13" s="134"/>
    </row>
    <row r="14" spans="1:53" ht="13.5" thickBot="1" x14ac:dyDescent="0.25">
      <c r="A14" s="68" t="s">
        <v>12</v>
      </c>
      <c r="B14" s="178"/>
      <c r="C14" s="172" t="s">
        <v>13</v>
      </c>
      <c r="D14" s="173" t="s">
        <v>13</v>
      </c>
      <c r="E14" s="173" t="s">
        <v>13</v>
      </c>
      <c r="F14" s="174" t="s">
        <v>13</v>
      </c>
      <c r="G14" s="172" t="s">
        <v>14</v>
      </c>
      <c r="H14" s="175" t="s">
        <v>14</v>
      </c>
      <c r="I14" s="175" t="s">
        <v>14</v>
      </c>
      <c r="J14" s="169" t="s">
        <v>13</v>
      </c>
      <c r="K14" s="170" t="s">
        <v>13</v>
      </c>
      <c r="L14" s="170" t="s">
        <v>13</v>
      </c>
      <c r="M14" s="170" t="s">
        <v>13</v>
      </c>
      <c r="N14" s="171" t="s">
        <v>14</v>
      </c>
      <c r="O14" s="155" t="s">
        <v>13</v>
      </c>
      <c r="P14" s="173" t="s">
        <v>13</v>
      </c>
      <c r="Q14" s="173" t="s">
        <v>13</v>
      </c>
      <c r="R14" s="173" t="s">
        <v>13</v>
      </c>
      <c r="S14" s="174" t="s">
        <v>14</v>
      </c>
      <c r="T14" s="169" t="s">
        <v>13</v>
      </c>
      <c r="U14" s="170" t="s">
        <v>13</v>
      </c>
      <c r="V14" s="170" t="s">
        <v>13</v>
      </c>
      <c r="W14" s="171" t="s">
        <v>13</v>
      </c>
      <c r="X14" s="68" t="s">
        <v>12</v>
      </c>
      <c r="Y14" s="178"/>
      <c r="Z14" s="169" t="s">
        <v>13</v>
      </c>
      <c r="AA14" s="170" t="s">
        <v>13</v>
      </c>
      <c r="AB14" s="170" t="s">
        <v>13</v>
      </c>
      <c r="AC14" s="170" t="s">
        <v>13</v>
      </c>
      <c r="AD14" s="170" t="s">
        <v>13</v>
      </c>
      <c r="AE14" s="170" t="s">
        <v>13</v>
      </c>
      <c r="AF14" s="170" t="s">
        <v>14</v>
      </c>
      <c r="AG14" s="171" t="s">
        <v>15</v>
      </c>
      <c r="AH14" s="133" t="s">
        <v>13</v>
      </c>
      <c r="AI14" s="138" t="s">
        <v>13</v>
      </c>
      <c r="AJ14" s="136" t="s">
        <v>13</v>
      </c>
      <c r="AK14" s="136" t="s">
        <v>13</v>
      </c>
      <c r="AL14" s="132" t="s">
        <v>13</v>
      </c>
      <c r="AM14" s="138" t="s">
        <v>13</v>
      </c>
      <c r="AN14" s="136" t="s">
        <v>13</v>
      </c>
      <c r="AO14" s="136" t="s">
        <v>13</v>
      </c>
      <c r="AP14" s="142" t="s">
        <v>13</v>
      </c>
      <c r="AQ14" s="3"/>
      <c r="AR14" s="3"/>
      <c r="AS14" s="3"/>
      <c r="AY14" s="178"/>
    </row>
    <row r="15" spans="1:53"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178"/>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3"/>
      <c r="AR15" s="3"/>
      <c r="AS15" s="3"/>
      <c r="AY15" s="178"/>
      <c r="AZ15" s="178"/>
      <c r="BA15" s="178"/>
    </row>
    <row r="16" spans="1:53" x14ac:dyDescent="0.2">
      <c r="A16" s="69">
        <v>2015</v>
      </c>
      <c r="B16" s="24"/>
      <c r="C16" s="89">
        <f t="shared" ref="C16:C46" si="0">(Z16+AH16)*(1+$F$5)</f>
        <v>8.901259895078921E-2</v>
      </c>
      <c r="D16" s="90">
        <f t="shared" ref="D16:D46" si="1">(AA16+AH16)*(1+$F$5)</f>
        <v>7.9901128852499656E-2</v>
      </c>
      <c r="E16" s="90">
        <f t="shared" ref="E16:E46" si="2">(AB16+AH16)*(1+$F$5)</f>
        <v>5.2185603231442917E-2</v>
      </c>
      <c r="F16" s="91">
        <f t="shared" ref="F16:F46" si="3">(AC16+AH16)*(1+$F$5)</f>
        <v>4.2419540430238892E-2</v>
      </c>
      <c r="G16" s="89"/>
      <c r="H16" s="103"/>
      <c r="I16" s="103"/>
      <c r="J16" s="89"/>
      <c r="K16" s="90"/>
      <c r="L16" s="90"/>
      <c r="M16" s="90"/>
      <c r="N16" s="27"/>
      <c r="O16" s="83"/>
      <c r="P16" s="25"/>
      <c r="Q16" s="25"/>
      <c r="R16" s="25"/>
      <c r="S16" s="27"/>
      <c r="T16" s="89">
        <v>4.7750339999999995E-2</v>
      </c>
      <c r="U16" s="90">
        <v>4.7188019999999997E-2</v>
      </c>
      <c r="V16" s="90">
        <v>5.0889959999999998E-2</v>
      </c>
      <c r="W16" s="91">
        <v>4.8734400000000004E-2</v>
      </c>
      <c r="X16" s="69">
        <v>2015</v>
      </c>
      <c r="Y16" s="24"/>
      <c r="Z16" s="89">
        <v>7.32438848172378E-2</v>
      </c>
      <c r="AA16" s="90">
        <v>6.4884737938073075E-2</v>
      </c>
      <c r="AB16" s="90">
        <v>3.9457650212332954E-2</v>
      </c>
      <c r="AC16" s="90">
        <v>3.0497959569026501E-2</v>
      </c>
      <c r="AD16" s="90"/>
      <c r="AE16" s="90"/>
      <c r="AF16" s="125">
        <v>39.674354000000001</v>
      </c>
      <c r="AG16" s="34">
        <v>0.17</v>
      </c>
      <c r="AH16" s="31">
        <v>8.4190500000000008E-3</v>
      </c>
      <c r="AI16" s="26"/>
      <c r="AJ16" s="25"/>
      <c r="AK16" s="25"/>
      <c r="AL16" s="28"/>
      <c r="AM16" s="26"/>
      <c r="AN16" s="25"/>
      <c r="AO16" s="25"/>
      <c r="AP16" s="27"/>
      <c r="AQ16" s="3"/>
      <c r="AR16" s="3"/>
      <c r="AS16" s="3"/>
    </row>
    <row r="17" spans="1:51" x14ac:dyDescent="0.2">
      <c r="A17" s="69">
        <f>A16+1</f>
        <v>2016</v>
      </c>
      <c r="B17" s="24"/>
      <c r="C17" s="92">
        <f t="shared" si="0"/>
        <v>8.3556885878516382E-2</v>
      </c>
      <c r="D17" s="93">
        <f t="shared" si="1"/>
        <v>7.8174616681494044E-2</v>
      </c>
      <c r="E17" s="93">
        <f t="shared" si="2"/>
        <v>6.1830225185136943E-2</v>
      </c>
      <c r="F17" s="94">
        <f t="shared" si="3"/>
        <v>4.4011549067850562E-2</v>
      </c>
      <c r="G17" s="105">
        <v>41.909419569599997</v>
      </c>
      <c r="H17" s="109">
        <v>0</v>
      </c>
      <c r="I17" s="156">
        <v>20.954709784799999</v>
      </c>
      <c r="J17" s="92">
        <v>6.7101838472841489E-3</v>
      </c>
      <c r="K17" s="93">
        <v>8.9361726684212186E-3</v>
      </c>
      <c r="L17" s="93">
        <v>2.9874053621589841E-3</v>
      </c>
      <c r="M17" s="93">
        <v>9.1873092332121521E-3</v>
      </c>
      <c r="N17" s="94"/>
      <c r="O17" s="98"/>
      <c r="P17" s="93"/>
      <c r="Q17" s="93"/>
      <c r="R17" s="93"/>
      <c r="S17" s="94"/>
      <c r="T17" s="92">
        <v>4.8054297509999989E-2</v>
      </c>
      <c r="U17" s="93">
        <v>4.7488398029999983E-2</v>
      </c>
      <c r="V17" s="93">
        <v>5.1213902939999986E-2</v>
      </c>
      <c r="W17" s="94">
        <v>4.9044621599999991E-2</v>
      </c>
      <c r="X17" s="85">
        <v>2016</v>
      </c>
      <c r="Y17" s="86"/>
      <c r="Z17" s="92">
        <v>6.7738058498528791E-2</v>
      </c>
      <c r="AA17" s="93">
        <v>6.2800196849884429E-2</v>
      </c>
      <c r="AB17" s="93">
        <v>4.7805342266070583E-2</v>
      </c>
      <c r="AC17" s="93">
        <v>3.1457932984156473E-2</v>
      </c>
      <c r="AD17" s="93">
        <v>2.3135162375307185E-2</v>
      </c>
      <c r="AE17" s="93">
        <v>1.4595931691078673E-2</v>
      </c>
      <c r="AF17" s="126">
        <v>38.805018119999993</v>
      </c>
      <c r="AG17" s="163">
        <v>0.17</v>
      </c>
      <c r="AH17" s="88">
        <v>8.9196349680000023E-3</v>
      </c>
      <c r="AI17" s="92">
        <v>5.9276046552082153E-3</v>
      </c>
      <c r="AJ17" s="93">
        <v>7.9716638917454886E-3</v>
      </c>
      <c r="AK17" s="93">
        <v>2.7751377720400391E-3</v>
      </c>
      <c r="AL17" s="145">
        <v>4.9395411996720701E-3</v>
      </c>
      <c r="AM17" s="92"/>
      <c r="AN17" s="93"/>
      <c r="AO17" s="93"/>
      <c r="AP17" s="94"/>
      <c r="AQ17" s="3"/>
      <c r="AR17" s="3"/>
      <c r="AS17" s="3"/>
      <c r="AT17" s="3"/>
      <c r="AU17" s="3"/>
      <c r="AV17" s="3"/>
      <c r="AW17" s="3"/>
      <c r="AY17" s="32"/>
    </row>
    <row r="18" spans="1:51" x14ac:dyDescent="0.2">
      <c r="A18" s="69">
        <f t="shared" ref="A18:A46" si="4">A17+1</f>
        <v>2017</v>
      </c>
      <c r="B18" s="24"/>
      <c r="C18" s="89">
        <f t="shared" si="0"/>
        <v>8.2351558806067496E-2</v>
      </c>
      <c r="D18" s="90">
        <f t="shared" si="1"/>
        <v>7.7072359855651737E-2</v>
      </c>
      <c r="E18" s="90">
        <f t="shared" si="2"/>
        <v>6.5226416373227708E-2</v>
      </c>
      <c r="F18" s="91">
        <f t="shared" si="3"/>
        <v>5.17357845074774E-2</v>
      </c>
      <c r="G18" s="108">
        <v>128.18388000914999</v>
      </c>
      <c r="H18" s="168">
        <v>0</v>
      </c>
      <c r="I18" s="111">
        <v>64.091940004574994</v>
      </c>
      <c r="J18" s="89">
        <v>6.5412912194153048E-3</v>
      </c>
      <c r="K18" s="90">
        <v>8.705931418917184E-3</v>
      </c>
      <c r="L18" s="90">
        <v>3.1412676924333087E-3</v>
      </c>
      <c r="M18" s="90">
        <v>1.108410256713677E-2</v>
      </c>
      <c r="N18" s="91"/>
      <c r="O18" s="99">
        <v>6.5412912194153048E-3</v>
      </c>
      <c r="P18" s="90">
        <v>8.705931418917184E-3</v>
      </c>
      <c r="Q18" s="90">
        <v>3.1412676924333087E-3</v>
      </c>
      <c r="R18" s="90">
        <v>1.108410256713677E-2</v>
      </c>
      <c r="S18" s="91"/>
      <c r="T18" s="89">
        <v>4.8645245155904994E-2</v>
      </c>
      <c r="U18" s="90">
        <v>4.8072386527964986E-2</v>
      </c>
      <c r="V18" s="90">
        <v>5.1843705828569987E-2</v>
      </c>
      <c r="W18" s="91">
        <v>4.9647747754799992E-2</v>
      </c>
      <c r="X18" s="69">
        <v>2017</v>
      </c>
      <c r="Y18" s="24"/>
      <c r="Z18" s="89">
        <v>6.6053122191012656E-2</v>
      </c>
      <c r="AA18" s="90">
        <v>6.1209820401640407E-2</v>
      </c>
      <c r="AB18" s="90">
        <v>5.034198234437065E-2</v>
      </c>
      <c r="AC18" s="90">
        <v>3.7965255862030922E-2</v>
      </c>
      <c r="AD18" s="90">
        <v>1.408222078970966E-2</v>
      </c>
      <c r="AE18" s="90">
        <v>8.9884597426687068E-3</v>
      </c>
      <c r="AF18" s="125">
        <v>118.68877778624999</v>
      </c>
      <c r="AG18" s="34">
        <v>0.17</v>
      </c>
      <c r="AH18" s="31">
        <v>9.4987666218932926E-3</v>
      </c>
      <c r="AI18" s="89">
        <v>5.7784092307652749E-3</v>
      </c>
      <c r="AJ18" s="90">
        <v>7.7662732929774415E-3</v>
      </c>
      <c r="AK18" s="90">
        <v>2.918067543087178E-3</v>
      </c>
      <c r="AL18" s="103">
        <v>5.9593489129374511E-3</v>
      </c>
      <c r="AM18" s="89">
        <v>9.4987666218932926E-3</v>
      </c>
      <c r="AN18" s="90">
        <v>5.7784092307652749E-3</v>
      </c>
      <c r="AO18" s="90">
        <v>7.7662732929774415E-3</v>
      </c>
      <c r="AP18" s="91">
        <v>2.918067543087178E-3</v>
      </c>
      <c r="AQ18" s="3"/>
      <c r="AR18" s="3"/>
      <c r="AS18" s="3"/>
      <c r="AT18" s="3"/>
      <c r="AU18" s="3"/>
      <c r="AV18" s="3"/>
      <c r="AW18" s="3"/>
      <c r="AY18" s="32"/>
    </row>
    <row r="19" spans="1:51" x14ac:dyDescent="0.2">
      <c r="A19" s="69">
        <f t="shared" si="4"/>
        <v>2018</v>
      </c>
      <c r="B19" s="24"/>
      <c r="C19" s="92">
        <f t="shared" si="0"/>
        <v>7.2997207208153558E-2</v>
      </c>
      <c r="D19" s="93">
        <f t="shared" si="1"/>
        <v>6.7751732438599541E-2</v>
      </c>
      <c r="E19" s="93">
        <f t="shared" si="2"/>
        <v>6.5773042783315819E-2</v>
      </c>
      <c r="F19" s="94">
        <f t="shared" si="3"/>
        <v>5.6204288063483814E-2</v>
      </c>
      <c r="G19" s="105">
        <v>151.75060620984678</v>
      </c>
      <c r="H19" s="109">
        <v>0</v>
      </c>
      <c r="I19" s="156">
        <v>75.87530310492339</v>
      </c>
      <c r="J19" s="92">
        <v>3.530606186517707E-3</v>
      </c>
      <c r="K19" s="93">
        <v>4.6364276304673088E-3</v>
      </c>
      <c r="L19" s="93">
        <v>0</v>
      </c>
      <c r="M19" s="93">
        <v>0</v>
      </c>
      <c r="N19" s="94"/>
      <c r="O19" s="98">
        <v>3.530606186517707E-3</v>
      </c>
      <c r="P19" s="93">
        <v>4.6364276304673088E-3</v>
      </c>
      <c r="Q19" s="93">
        <v>0</v>
      </c>
      <c r="R19" s="93">
        <v>0</v>
      </c>
      <c r="S19" s="94"/>
      <c r="T19" s="92">
        <v>4.9295010039101098E-2</v>
      </c>
      <c r="U19" s="93">
        <v>4.8714499616658295E-2</v>
      </c>
      <c r="V19" s="93">
        <v>5.2536193231073398E-2</v>
      </c>
      <c r="W19" s="94">
        <v>5.0310903278376E-2</v>
      </c>
      <c r="X19" s="85">
        <v>2018</v>
      </c>
      <c r="Y19" s="86"/>
      <c r="Z19" s="92">
        <v>5.6944427054937741E-2</v>
      </c>
      <c r="AA19" s="93">
        <v>5.213206488103498E-2</v>
      </c>
      <c r="AB19" s="93">
        <v>5.0316753270682947E-2</v>
      </c>
      <c r="AC19" s="93">
        <v>4.1538079215791196E-2</v>
      </c>
      <c r="AD19" s="93">
        <v>6.6636997120899464E-3</v>
      </c>
      <c r="AE19" s="93">
        <v>4.3893744308137438E-3</v>
      </c>
      <c r="AF19" s="126">
        <v>140.50982056467291</v>
      </c>
      <c r="AG19" s="163">
        <v>0.17</v>
      </c>
      <c r="AH19" s="88">
        <v>1.0025487814927896E-2</v>
      </c>
      <c r="AI19" s="92">
        <v>3.1188471349230772E-3</v>
      </c>
      <c r="AJ19" s="93">
        <v>4.136003644949396E-3</v>
      </c>
      <c r="AK19" s="93">
        <v>0</v>
      </c>
      <c r="AL19" s="145">
        <v>0</v>
      </c>
      <c r="AM19" s="153">
        <v>1.0025487814927896E-2</v>
      </c>
      <c r="AN19" s="154">
        <v>3.1188471349230772E-3</v>
      </c>
      <c r="AO19" s="154">
        <v>4.136003644949396E-3</v>
      </c>
      <c r="AP19" s="157">
        <v>0</v>
      </c>
      <c r="AQ19" s="3"/>
      <c r="AR19" s="3"/>
      <c r="AS19" s="3"/>
      <c r="AT19" s="3"/>
      <c r="AU19" s="3"/>
      <c r="AV19" s="3"/>
      <c r="AW19" s="3"/>
      <c r="AY19" s="32"/>
    </row>
    <row r="20" spans="1:51" x14ac:dyDescent="0.2">
      <c r="A20" s="69">
        <f t="shared" si="4"/>
        <v>2019</v>
      </c>
      <c r="B20" s="24"/>
      <c r="C20" s="89">
        <f t="shared" si="0"/>
        <v>7.3989238861614903E-2</v>
      </c>
      <c r="D20" s="90">
        <f t="shared" si="1"/>
        <v>6.8564432466790864E-2</v>
      </c>
      <c r="E20" s="90">
        <f t="shared" si="2"/>
        <v>6.7073012447989605E-2</v>
      </c>
      <c r="F20" s="91">
        <f t="shared" si="3"/>
        <v>5.7086450542403792E-2</v>
      </c>
      <c r="G20" s="108">
        <v>143.5687412804829</v>
      </c>
      <c r="H20" s="168">
        <v>0</v>
      </c>
      <c r="I20" s="111">
        <v>71.784370640241448</v>
      </c>
      <c r="J20" s="89"/>
      <c r="K20" s="90"/>
      <c r="L20" s="90"/>
      <c r="M20" s="90"/>
      <c r="N20" s="91"/>
      <c r="O20" s="99"/>
      <c r="P20" s="90"/>
      <c r="Q20" s="90"/>
      <c r="R20" s="90"/>
      <c r="S20" s="91"/>
      <c r="T20" s="89">
        <v>4.9813972911095836E-2</v>
      </c>
      <c r="U20" s="90">
        <v>4.9227351051495095E-2</v>
      </c>
      <c r="V20" s="90">
        <v>5.3089278293866601E-2</v>
      </c>
      <c r="W20" s="91">
        <v>5.0840561165397119E-2</v>
      </c>
      <c r="X20" s="69">
        <v>2019</v>
      </c>
      <c r="Y20" s="24"/>
      <c r="Z20" s="89">
        <v>5.7392092281091059E-2</v>
      </c>
      <c r="AA20" s="90">
        <v>5.2415205680335059E-2</v>
      </c>
      <c r="AB20" s="90">
        <v>5.1046930433728398E-2</v>
      </c>
      <c r="AC20" s="90">
        <v>4.1884947034108382E-2</v>
      </c>
      <c r="AD20" s="90">
        <v>4.3347979379653352E-3</v>
      </c>
      <c r="AE20" s="90">
        <v>2.9485846997995657E-3</v>
      </c>
      <c r="AF20" s="125">
        <v>132.93401970415081</v>
      </c>
      <c r="AG20" s="34">
        <v>0.17</v>
      </c>
      <c r="AH20" s="31">
        <v>1.0487943371766648E-2</v>
      </c>
      <c r="AI20" s="26"/>
      <c r="AJ20" s="25"/>
      <c r="AK20" s="25"/>
      <c r="AL20" s="28"/>
      <c r="AM20" s="26"/>
      <c r="AN20" s="25"/>
      <c r="AO20" s="25"/>
      <c r="AP20" s="27"/>
      <c r="AQ20" s="3"/>
      <c r="AR20" s="3"/>
      <c r="AS20" s="3"/>
      <c r="AT20" s="3"/>
      <c r="AU20" s="3"/>
      <c r="AV20" s="3"/>
      <c r="AW20" s="3"/>
    </row>
    <row r="21" spans="1:51" x14ac:dyDescent="0.2">
      <c r="A21" s="69">
        <f t="shared" si="4"/>
        <v>2020</v>
      </c>
      <c r="B21" s="24"/>
      <c r="C21" s="89">
        <f t="shared" si="0"/>
        <v>7.398460372709989E-2</v>
      </c>
      <c r="D21" s="90">
        <f t="shared" si="1"/>
        <v>6.8046724692490929E-2</v>
      </c>
      <c r="E21" s="90">
        <f t="shared" si="2"/>
        <v>6.8944400370192852E-2</v>
      </c>
      <c r="F21" s="91">
        <f t="shared" si="3"/>
        <v>5.679593798613683E-2</v>
      </c>
      <c r="G21" s="108">
        <v>161.23962375286837</v>
      </c>
      <c r="H21" s="111">
        <v>210.15272779981777</v>
      </c>
      <c r="I21" s="111">
        <v>185.69617577634307</v>
      </c>
      <c r="J21" s="89"/>
      <c r="K21" s="90"/>
      <c r="L21" s="90"/>
      <c r="M21" s="90"/>
      <c r="N21" s="91"/>
      <c r="O21" s="99"/>
      <c r="P21" s="90"/>
      <c r="Q21" s="90"/>
      <c r="R21" s="90"/>
      <c r="S21" s="91"/>
      <c r="T21" s="89">
        <v>5.0339579541900159E-2</v>
      </c>
      <c r="U21" s="90">
        <v>4.9746768006568652E-2</v>
      </c>
      <c r="V21" s="90">
        <v>5.3649443947501048E-2</v>
      </c>
      <c r="W21" s="91">
        <v>5.1376999728730291E-2</v>
      </c>
      <c r="X21" s="69">
        <v>2020</v>
      </c>
      <c r="Y21" s="24"/>
      <c r="Z21" s="89">
        <v>5.6994071201732312E-2</v>
      </c>
      <c r="AA21" s="90">
        <v>5.1546475757136938E-2</v>
      </c>
      <c r="AB21" s="90">
        <v>5.2370031424753383E-2</v>
      </c>
      <c r="AC21" s="90">
        <v>4.1224653090757034E-2</v>
      </c>
      <c r="AD21" s="90">
        <v>4.3515195971956166E-3</v>
      </c>
      <c r="AE21" s="90">
        <v>2.9635105668482228E-3</v>
      </c>
      <c r="AF21" s="125">
        <v>149.29594791932254</v>
      </c>
      <c r="AG21" s="34">
        <v>0.17</v>
      </c>
      <c r="AH21" s="31">
        <v>1.0881712034139138E-2</v>
      </c>
      <c r="AI21" s="26"/>
      <c r="AJ21" s="25"/>
      <c r="AK21" s="25"/>
      <c r="AL21" s="28"/>
      <c r="AM21" s="26"/>
      <c r="AN21" s="25"/>
      <c r="AO21" s="25"/>
      <c r="AP21" s="27"/>
      <c r="AQ21" s="3"/>
      <c r="AR21" s="3"/>
      <c r="AS21" s="3"/>
      <c r="AT21" s="3"/>
      <c r="AU21" s="3"/>
      <c r="AV21" s="3"/>
      <c r="AW21" s="3"/>
    </row>
    <row r="22" spans="1:51" x14ac:dyDescent="0.2">
      <c r="A22" s="69">
        <f t="shared" si="4"/>
        <v>2021</v>
      </c>
      <c r="B22" s="24"/>
      <c r="C22" s="89">
        <f t="shared" si="0"/>
        <v>7.7006271203540852E-2</v>
      </c>
      <c r="D22" s="90">
        <f t="shared" si="1"/>
        <v>7.1203533418103759E-2</v>
      </c>
      <c r="E22" s="90">
        <f t="shared" si="2"/>
        <v>7.26766848916678E-2</v>
      </c>
      <c r="F22" s="91">
        <f t="shared" si="3"/>
        <v>6.0408210848182868E-2</v>
      </c>
      <c r="G22" s="108">
        <v>167.91271857935021</v>
      </c>
      <c r="H22" s="111">
        <v>218.85014998433877</v>
      </c>
      <c r="I22" s="111">
        <v>193.38143428184449</v>
      </c>
      <c r="J22" s="89"/>
      <c r="K22" s="90"/>
      <c r="L22" s="90"/>
      <c r="M22" s="90"/>
      <c r="N22" s="91"/>
      <c r="O22" s="99"/>
      <c r="P22" s="90"/>
      <c r="Q22" s="90"/>
      <c r="R22" s="90"/>
      <c r="S22" s="91"/>
      <c r="T22" s="89">
        <v>4.9986126661501339E-2</v>
      </c>
      <c r="U22" s="90">
        <v>4.9397477476086207E-2</v>
      </c>
      <c r="V22" s="90">
        <v>5.3272751280069142E-2</v>
      </c>
      <c r="W22" s="91">
        <v>5.1016262735977813E-2</v>
      </c>
      <c r="X22" s="69">
        <v>2021</v>
      </c>
      <c r="Y22" s="24"/>
      <c r="Z22" s="89">
        <v>6.0497567984940957E-2</v>
      </c>
      <c r="AA22" s="90">
        <v>5.5173955337750963E-2</v>
      </c>
      <c r="AB22" s="90">
        <v>5.6525470451112468E-2</v>
      </c>
      <c r="AC22" s="90">
        <v>4.5269989677273074E-2</v>
      </c>
      <c r="AD22" s="90">
        <v>7.2210242786946769E-4</v>
      </c>
      <c r="AE22" s="90">
        <v>7.1616332936019853E-4</v>
      </c>
      <c r="AF22" s="125">
        <v>155.47473942532429</v>
      </c>
      <c r="AG22" s="34">
        <v>0.17</v>
      </c>
      <c r="AH22" s="31">
        <v>1.0150387247665328E-2</v>
      </c>
      <c r="AI22" s="26"/>
      <c r="AJ22" s="25"/>
      <c r="AK22" s="25"/>
      <c r="AL22" s="28"/>
      <c r="AM22" s="26"/>
      <c r="AN22" s="25"/>
      <c r="AO22" s="25"/>
      <c r="AP22" s="27"/>
      <c r="AQ22" s="3"/>
      <c r="AR22" s="3"/>
      <c r="AS22" s="3"/>
      <c r="AT22" s="3"/>
      <c r="AU22" s="3"/>
      <c r="AV22" s="3"/>
      <c r="AW22" s="3"/>
    </row>
    <row r="23" spans="1:51" x14ac:dyDescent="0.2">
      <c r="A23" s="69">
        <f t="shared" si="4"/>
        <v>2022</v>
      </c>
      <c r="B23" s="24"/>
      <c r="C23" s="89">
        <f t="shared" si="0"/>
        <v>8.5156066126043775E-2</v>
      </c>
      <c r="D23" s="90">
        <f t="shared" si="1"/>
        <v>7.8692098103008673E-2</v>
      </c>
      <c r="E23" s="90">
        <f t="shared" si="2"/>
        <v>8.0110476572165676E-2</v>
      </c>
      <c r="F23" s="91">
        <f t="shared" si="3"/>
        <v>6.68047466792102E-2</v>
      </c>
      <c r="G23" s="108">
        <v>172.88121788437823</v>
      </c>
      <c r="H23" s="111">
        <v>225.32587634564243</v>
      </c>
      <c r="I23" s="111">
        <v>199.10354711501031</v>
      </c>
      <c r="J23" s="89"/>
      <c r="K23" s="90"/>
      <c r="L23" s="90"/>
      <c r="M23" s="90"/>
      <c r="N23" s="91"/>
      <c r="O23" s="99"/>
      <c r="P23" s="90"/>
      <c r="Q23" s="90"/>
      <c r="R23" s="90"/>
      <c r="S23" s="91"/>
      <c r="T23" s="89">
        <v>4.9598399834069794E-2</v>
      </c>
      <c r="U23" s="90">
        <v>4.9014316617181829E-2</v>
      </c>
      <c r="V23" s="90">
        <v>5.2859531128360941E-2</v>
      </c>
      <c r="W23" s="91">
        <v>5.062054546362374E-2</v>
      </c>
      <c r="X23" s="69">
        <v>2022</v>
      </c>
      <c r="Y23" s="24"/>
      <c r="Z23" s="89">
        <v>6.5354238133785575E-2</v>
      </c>
      <c r="AA23" s="90">
        <v>5.9423992241092821E-2</v>
      </c>
      <c r="AB23" s="90">
        <v>6.0725256891695584E-2</v>
      </c>
      <c r="AC23" s="90">
        <v>4.8518165246782305E-2</v>
      </c>
      <c r="AD23" s="90">
        <v>7.3632205256810154E-4</v>
      </c>
      <c r="AE23" s="90">
        <v>7.3015296015926934E-4</v>
      </c>
      <c r="AF23" s="125">
        <v>160.07520174479464</v>
      </c>
      <c r="AG23" s="34">
        <v>0.17</v>
      </c>
      <c r="AH23" s="31">
        <v>1.2770593174511451E-2</v>
      </c>
      <c r="AI23" s="26"/>
      <c r="AJ23" s="25"/>
      <c r="AK23" s="25"/>
      <c r="AL23" s="28"/>
      <c r="AM23" s="26"/>
      <c r="AN23" s="25"/>
      <c r="AO23" s="25"/>
      <c r="AP23" s="27"/>
      <c r="AQ23" s="3"/>
      <c r="AR23" s="3"/>
      <c r="AS23" s="3"/>
      <c r="AT23" s="3"/>
      <c r="AU23" s="3"/>
      <c r="AV23" s="3"/>
      <c r="AW23" s="3"/>
    </row>
    <row r="24" spans="1:51" x14ac:dyDescent="0.2">
      <c r="A24" s="69">
        <f t="shared" si="4"/>
        <v>2023</v>
      </c>
      <c r="B24" s="24"/>
      <c r="C24" s="89">
        <f t="shared" si="0"/>
        <v>8.7845490118343666E-2</v>
      </c>
      <c r="D24" s="90">
        <f t="shared" si="1"/>
        <v>8.1699661582905619E-2</v>
      </c>
      <c r="E24" s="90">
        <f t="shared" si="2"/>
        <v>8.5841049992579396E-2</v>
      </c>
      <c r="F24" s="91">
        <f t="shared" si="3"/>
        <v>7.0641796256209741E-2</v>
      </c>
      <c r="G24" s="108">
        <v>173.59844983177325</v>
      </c>
      <c r="H24" s="111">
        <v>226.26068533801052</v>
      </c>
      <c r="I24" s="111">
        <v>199.92956758489188</v>
      </c>
      <c r="J24" s="89"/>
      <c r="K24" s="90"/>
      <c r="L24" s="90"/>
      <c r="M24" s="90"/>
      <c r="N24" s="91"/>
      <c r="O24" s="99"/>
      <c r="P24" s="90"/>
      <c r="Q24" s="90"/>
      <c r="R24" s="90"/>
      <c r="S24" s="91"/>
      <c r="T24" s="89">
        <v>4.9175169482876403E-2</v>
      </c>
      <c r="U24" s="90">
        <v>4.8596070332930848E-2</v>
      </c>
      <c r="V24" s="90">
        <v>5.2408473070072389E-2</v>
      </c>
      <c r="W24" s="91">
        <v>5.0188592995281112E-2</v>
      </c>
      <c r="X24" s="69">
        <v>2023</v>
      </c>
      <c r="Y24" s="24"/>
      <c r="Z24" s="89">
        <v>6.8267876723642082E-2</v>
      </c>
      <c r="AA24" s="90">
        <v>6.2629501920487912E-2</v>
      </c>
      <c r="AB24" s="90">
        <v>6.6428940828445512E-2</v>
      </c>
      <c r="AC24" s="90">
        <v>5.2484671345537574E-2</v>
      </c>
      <c r="AD24" s="90">
        <v>7.5116790011205863E-4</v>
      </c>
      <c r="AE24" s="90">
        <v>7.449351291013473E-4</v>
      </c>
      <c r="AF24" s="125">
        <v>160.73930539979003</v>
      </c>
      <c r="AG24" s="34">
        <v>0.17</v>
      </c>
      <c r="AH24" s="31">
        <v>1.2324316045480533E-2</v>
      </c>
      <c r="AI24" s="26"/>
      <c r="AJ24" s="25"/>
      <c r="AK24" s="25"/>
      <c r="AL24" s="28"/>
      <c r="AM24" s="26"/>
      <c r="AN24" s="25"/>
      <c r="AO24" s="25"/>
      <c r="AP24" s="27"/>
      <c r="AQ24" s="3"/>
      <c r="AR24" s="3"/>
      <c r="AS24" s="3"/>
      <c r="AT24" s="3"/>
      <c r="AU24" s="3"/>
      <c r="AV24" s="3"/>
      <c r="AW24" s="3"/>
    </row>
    <row r="25" spans="1:51" x14ac:dyDescent="0.2">
      <c r="A25" s="69">
        <f t="shared" si="4"/>
        <v>2024</v>
      </c>
      <c r="B25" s="24"/>
      <c r="C25" s="89">
        <f t="shared" si="0"/>
        <v>9.1814955273933768E-2</v>
      </c>
      <c r="D25" s="90">
        <f t="shared" si="1"/>
        <v>8.5592722495967402E-2</v>
      </c>
      <c r="E25" s="90">
        <f t="shared" si="2"/>
        <v>8.7159627441909707E-2</v>
      </c>
      <c r="F25" s="91">
        <f t="shared" si="3"/>
        <v>7.442419201579871E-2</v>
      </c>
      <c r="G25" s="108">
        <v>180.72571367008933</v>
      </c>
      <c r="H25" s="111">
        <v>235.55005170162119</v>
      </c>
      <c r="I25" s="111">
        <v>208.13788268585523</v>
      </c>
      <c r="J25" s="89"/>
      <c r="K25" s="90"/>
      <c r="L25" s="90"/>
      <c r="M25" s="90"/>
      <c r="N25" s="91"/>
      <c r="O25" s="99"/>
      <c r="P25" s="90"/>
      <c r="Q25" s="90"/>
      <c r="R25" s="90"/>
      <c r="S25" s="91"/>
      <c r="T25" s="89">
        <v>4.8721235693478242E-2</v>
      </c>
      <c r="U25" s="90">
        <v>4.8147482181876915E-2</v>
      </c>
      <c r="V25" s="90">
        <v>5.1924692799918903E-2</v>
      </c>
      <c r="W25" s="91">
        <v>4.9725304338780529E-2</v>
      </c>
      <c r="X25" s="69">
        <v>2024</v>
      </c>
      <c r="Y25" s="24"/>
      <c r="Z25" s="89">
        <v>7.2184140555986084E-2</v>
      </c>
      <c r="AA25" s="90">
        <v>6.6475670117484828E-2</v>
      </c>
      <c r="AB25" s="90">
        <v>6.7913197590826396E-2</v>
      </c>
      <c r="AC25" s="90">
        <v>5.6229311878797962E-2</v>
      </c>
      <c r="AD25" s="90">
        <v>7.6575422396515653E-4</v>
      </c>
      <c r="AE25" s="90">
        <v>7.5917828045965919E-4</v>
      </c>
      <c r="AF25" s="125">
        <v>167.33862376860122</v>
      </c>
      <c r="AG25" s="34">
        <v>0.17</v>
      </c>
      <c r="AH25" s="31">
        <v>1.204976336505406E-2</v>
      </c>
      <c r="AI25" s="26"/>
      <c r="AJ25" s="25"/>
      <c r="AK25" s="25"/>
      <c r="AL25" s="28"/>
      <c r="AM25" s="26"/>
      <c r="AN25" s="25"/>
      <c r="AO25" s="25"/>
      <c r="AP25" s="27"/>
      <c r="AQ25" s="3"/>
      <c r="AR25" s="3"/>
      <c r="AS25" s="3"/>
      <c r="AT25" s="3"/>
      <c r="AU25" s="3"/>
      <c r="AV25" s="3"/>
      <c r="AW25" s="3"/>
    </row>
    <row r="26" spans="1:51" x14ac:dyDescent="0.2">
      <c r="A26" s="69">
        <f t="shared" si="4"/>
        <v>2025</v>
      </c>
      <c r="B26" s="24"/>
      <c r="C26" s="89">
        <f t="shared" si="0"/>
        <v>9.7653532932556256E-2</v>
      </c>
      <c r="D26" s="90">
        <f t="shared" si="1"/>
        <v>8.8823753061352095E-2</v>
      </c>
      <c r="E26" s="90">
        <f t="shared" si="2"/>
        <v>9.5454852560245301E-2</v>
      </c>
      <c r="F26" s="91">
        <f t="shared" si="3"/>
        <v>7.8067580376859028E-2</v>
      </c>
      <c r="G26" s="108">
        <v>187.95670058744446</v>
      </c>
      <c r="H26" s="111">
        <v>244.9746062248696</v>
      </c>
      <c r="I26" s="111">
        <v>216.46565340615703</v>
      </c>
      <c r="J26" s="89"/>
      <c r="K26" s="90"/>
      <c r="L26" s="90"/>
      <c r="M26" s="90"/>
      <c r="N26" s="91"/>
      <c r="O26" s="99"/>
      <c r="P26" s="90"/>
      <c r="Q26" s="90"/>
      <c r="R26" s="90"/>
      <c r="S26" s="91"/>
      <c r="T26" s="89">
        <v>4.8166544463583594E-2</v>
      </c>
      <c r="U26" s="90">
        <v>4.7599323135258768E-2</v>
      </c>
      <c r="V26" s="90">
        <v>5.1333530213397233E-2</v>
      </c>
      <c r="W26" s="91">
        <v>4.9159181788152047E-2</v>
      </c>
      <c r="X26" s="69">
        <v>2025</v>
      </c>
      <c r="Y26" s="24"/>
      <c r="Z26" s="89">
        <v>7.8188453459741722E-2</v>
      </c>
      <c r="AA26" s="90">
        <v>7.0087737981572765E-2</v>
      </c>
      <c r="AB26" s="90">
        <v>7.6171315503493139E-2</v>
      </c>
      <c r="AC26" s="90">
        <v>6.0219689647175459E-2</v>
      </c>
      <c r="AD26" s="90">
        <v>7.7970546941978115E-4</v>
      </c>
      <c r="AE26" s="90">
        <v>7.7278351606652489E-4</v>
      </c>
      <c r="AF26" s="125">
        <v>174.03398202541152</v>
      </c>
      <c r="AG26" s="34">
        <v>0.17</v>
      </c>
      <c r="AH26" s="31">
        <v>1.14019437260897E-2</v>
      </c>
      <c r="AI26" s="26"/>
      <c r="AJ26" s="25"/>
      <c r="AK26" s="25"/>
      <c r="AL26" s="28"/>
      <c r="AM26" s="26"/>
      <c r="AN26" s="25"/>
      <c r="AO26" s="25"/>
      <c r="AP26" s="27"/>
      <c r="AQ26" s="3"/>
      <c r="AR26" s="3"/>
      <c r="AS26" s="3"/>
      <c r="AT26" s="3"/>
      <c r="AU26" s="3"/>
      <c r="AV26" s="3"/>
      <c r="AW26" s="3"/>
    </row>
    <row r="27" spans="1:51" x14ac:dyDescent="0.2">
      <c r="A27" s="69">
        <f t="shared" si="4"/>
        <v>2026</v>
      </c>
      <c r="B27" s="24"/>
      <c r="C27" s="89">
        <f t="shared" si="0"/>
        <v>0.10067873794095283</v>
      </c>
      <c r="D27" s="90">
        <f t="shared" si="1"/>
        <v>9.2697235912604231E-2</v>
      </c>
      <c r="E27" s="90">
        <f t="shared" si="2"/>
        <v>0.10143577631327069</v>
      </c>
      <c r="F27" s="91">
        <f t="shared" si="3"/>
        <v>8.1205827935376396E-2</v>
      </c>
      <c r="G27" s="108">
        <v>192.27178034097508</v>
      </c>
      <c r="H27" s="111">
        <v>250.59869390116012</v>
      </c>
      <c r="I27" s="111">
        <v>221.43523712106759</v>
      </c>
      <c r="J27" s="89"/>
      <c r="K27" s="90"/>
      <c r="L27" s="90"/>
      <c r="M27" s="90"/>
      <c r="N27" s="91"/>
      <c r="O27" s="99"/>
      <c r="P27" s="90"/>
      <c r="Q27" s="90"/>
      <c r="R27" s="90"/>
      <c r="S27" s="91"/>
      <c r="T27" s="89">
        <v>4.7573777450856003E-2</v>
      </c>
      <c r="U27" s="90">
        <v>4.7013536695791953E-2</v>
      </c>
      <c r="V27" s="90">
        <v>5.0701788333296985E-2</v>
      </c>
      <c r="W27" s="91">
        <v>4.8554198772218102E-2</v>
      </c>
      <c r="X27" s="69">
        <v>2026</v>
      </c>
      <c r="Y27" s="24"/>
      <c r="Z27" s="89">
        <v>8.1559617735175491E-2</v>
      </c>
      <c r="AA27" s="90">
        <v>7.4237138810085035E-2</v>
      </c>
      <c r="AB27" s="90">
        <v>8.2254148351980874E-2</v>
      </c>
      <c r="AC27" s="90">
        <v>6.3694562684187939E-2</v>
      </c>
      <c r="AD27" s="90">
        <v>7.93911125484633E-4</v>
      </c>
      <c r="AE27" s="90">
        <v>7.8663272249182147E-4</v>
      </c>
      <c r="AF27" s="125">
        <v>178.02942624164356</v>
      </c>
      <c r="AG27" s="34">
        <v>0.17</v>
      </c>
      <c r="AH27" s="31">
        <v>1.080619688955187E-2</v>
      </c>
      <c r="AI27" s="26"/>
      <c r="AJ27" s="25"/>
      <c r="AK27" s="25"/>
      <c r="AL27" s="28"/>
      <c r="AM27" s="26"/>
      <c r="AN27" s="25"/>
      <c r="AO27" s="25"/>
      <c r="AP27" s="27"/>
      <c r="AQ27" s="3"/>
      <c r="AR27" s="3"/>
      <c r="AS27" s="3"/>
      <c r="AT27" s="3"/>
      <c r="AU27" s="3"/>
      <c r="AV27" s="3"/>
      <c r="AW27" s="3"/>
    </row>
    <row r="28" spans="1:51" x14ac:dyDescent="0.2">
      <c r="A28" s="69">
        <f t="shared" si="4"/>
        <v>2027</v>
      </c>
      <c r="B28" s="24"/>
      <c r="C28" s="89">
        <f t="shared" si="0"/>
        <v>0.10335013296334143</v>
      </c>
      <c r="D28" s="90">
        <f t="shared" si="1"/>
        <v>9.6026362008111016E-2</v>
      </c>
      <c r="E28" s="90">
        <f t="shared" si="2"/>
        <v>9.9354912862339842E-2</v>
      </c>
      <c r="F28" s="91">
        <f t="shared" si="3"/>
        <v>8.4185482839505221E-2</v>
      </c>
      <c r="G28" s="108">
        <v>194.06729256949666</v>
      </c>
      <c r="H28" s="111">
        <v>252.9388866145845</v>
      </c>
      <c r="I28" s="111">
        <v>223.5030895920406</v>
      </c>
      <c r="J28" s="89"/>
      <c r="K28" s="90"/>
      <c r="L28" s="90"/>
      <c r="M28" s="90"/>
      <c r="N28" s="91"/>
      <c r="O28" s="99"/>
      <c r="P28" s="90"/>
      <c r="Q28" s="90"/>
      <c r="R28" s="90"/>
      <c r="S28" s="91"/>
      <c r="T28" s="89">
        <v>4.6948112744583471E-2</v>
      </c>
      <c r="U28" s="90">
        <v>4.6395239974284165E-2</v>
      </c>
      <c r="V28" s="90">
        <v>5.0034985712087983E-2</v>
      </c>
      <c r="W28" s="91">
        <v>4.7915640092607278E-2</v>
      </c>
      <c r="X28" s="69">
        <v>2027</v>
      </c>
      <c r="Y28" s="24"/>
      <c r="Z28" s="89">
        <v>8.4626481517121835E-2</v>
      </c>
      <c r="AA28" s="90">
        <v>7.7907425594892096E-2</v>
      </c>
      <c r="AB28" s="90">
        <v>8.0961141974918549E-2</v>
      </c>
      <c r="AC28" s="90">
        <v>6.7044233697088618E-2</v>
      </c>
      <c r="AD28" s="90">
        <v>8.0837583577515932E-4</v>
      </c>
      <c r="AE28" s="90">
        <v>8.0073027746089382E-4</v>
      </c>
      <c r="AF28" s="125">
        <v>179.69193756434876</v>
      </c>
      <c r="AG28" s="34">
        <v>0.17</v>
      </c>
      <c r="AH28" s="31">
        <v>1.0190154229062959E-2</v>
      </c>
      <c r="AI28" s="26"/>
      <c r="AJ28" s="25"/>
      <c r="AK28" s="25"/>
      <c r="AL28" s="28"/>
      <c r="AM28" s="26"/>
      <c r="AN28" s="25"/>
      <c r="AO28" s="25"/>
      <c r="AP28" s="27"/>
      <c r="AQ28" s="3"/>
      <c r="AR28" s="3"/>
      <c r="AS28" s="3"/>
      <c r="AT28" s="3"/>
      <c r="AU28" s="3"/>
      <c r="AV28" s="3"/>
      <c r="AW28" s="3"/>
    </row>
    <row r="29" spans="1:51" x14ac:dyDescent="0.2">
      <c r="A29" s="69">
        <f t="shared" si="4"/>
        <v>2028</v>
      </c>
      <c r="B29" s="24"/>
      <c r="C29" s="89">
        <f t="shared" si="0"/>
        <v>0.1066849213639611</v>
      </c>
      <c r="D29" s="90">
        <f t="shared" si="1"/>
        <v>0.1000141661253697</v>
      </c>
      <c r="E29" s="90">
        <f t="shared" si="2"/>
        <v>0.10660997534577292</v>
      </c>
      <c r="F29" s="91">
        <f t="shared" si="3"/>
        <v>8.8741621380824046E-2</v>
      </c>
      <c r="G29" s="108">
        <v>202.46435340660304</v>
      </c>
      <c r="H29" s="111">
        <v>263.88325127722857</v>
      </c>
      <c r="I29" s="111">
        <v>233.1738023419158</v>
      </c>
      <c r="J29" s="89"/>
      <c r="K29" s="90"/>
      <c r="L29" s="90"/>
      <c r="M29" s="90"/>
      <c r="N29" s="91"/>
      <c r="O29" s="99"/>
      <c r="P29" s="90"/>
      <c r="Q29" s="90"/>
      <c r="R29" s="90"/>
      <c r="S29" s="91"/>
      <c r="T29" s="89">
        <v>4.6275574979611205E-2</v>
      </c>
      <c r="U29" s="90">
        <v>4.5730622182991641E-2</v>
      </c>
      <c r="V29" s="90">
        <v>4.9318228094070431E-2</v>
      </c>
      <c r="W29" s="91">
        <v>4.722924237369544E-2</v>
      </c>
      <c r="X29" s="69">
        <v>2028</v>
      </c>
      <c r="Y29" s="24"/>
      <c r="Z29" s="89">
        <v>8.8272757998966472E-2</v>
      </c>
      <c r="AA29" s="90">
        <v>8.2152799064478949E-2</v>
      </c>
      <c r="AB29" s="90">
        <v>8.8204000184114936E-2</v>
      </c>
      <c r="AC29" s="90">
        <v>7.1811014895171013E-2</v>
      </c>
      <c r="AD29" s="90">
        <v>8.2310432874188404E-4</v>
      </c>
      <c r="AE29" s="90">
        <v>8.1508063730354537E-4</v>
      </c>
      <c r="AF29" s="125">
        <v>187.46699389500279</v>
      </c>
      <c r="AG29" s="34">
        <v>0.17</v>
      </c>
      <c r="AH29" s="31">
        <v>9.6033166468693885E-3</v>
      </c>
      <c r="AI29" s="26"/>
      <c r="AJ29" s="25"/>
      <c r="AK29" s="25"/>
      <c r="AL29" s="28"/>
      <c r="AM29" s="26"/>
      <c r="AN29" s="25"/>
      <c r="AO29" s="25"/>
      <c r="AP29" s="27"/>
      <c r="AQ29" s="3"/>
      <c r="AR29" s="3"/>
      <c r="AS29" s="3"/>
      <c r="AT29" s="3"/>
      <c r="AU29" s="3"/>
      <c r="AV29" s="3"/>
      <c r="AW29" s="3"/>
    </row>
    <row r="30" spans="1:51" x14ac:dyDescent="0.2">
      <c r="A30" s="69">
        <f t="shared" si="4"/>
        <v>2029</v>
      </c>
      <c r="B30" s="24"/>
      <c r="C30" s="89">
        <f t="shared" si="0"/>
        <v>0.11488914185520664</v>
      </c>
      <c r="D30" s="90">
        <f t="shared" si="1"/>
        <v>0.10829470788026807</v>
      </c>
      <c r="E30" s="90">
        <f t="shared" si="2"/>
        <v>0.11369817975418822</v>
      </c>
      <c r="F30" s="91">
        <f t="shared" si="3"/>
        <v>9.5026018813886934E-2</v>
      </c>
      <c r="G30" s="108">
        <v>214.29497974551683</v>
      </c>
      <c r="H30" s="111">
        <v>279.30277619818571</v>
      </c>
      <c r="I30" s="111">
        <v>246.79887797185125</v>
      </c>
      <c r="J30" s="89"/>
      <c r="K30" s="90"/>
      <c r="L30" s="90"/>
      <c r="M30" s="90"/>
      <c r="N30" s="91"/>
      <c r="O30" s="99"/>
      <c r="P30" s="90"/>
      <c r="Q30" s="90"/>
      <c r="R30" s="90"/>
      <c r="S30" s="91"/>
      <c r="T30" s="89">
        <v>4.5561157131495222E-2</v>
      </c>
      <c r="U30" s="90">
        <v>4.5024617498935909E-2</v>
      </c>
      <c r="V30" s="90">
        <v>4.8556836746618065E-2</v>
      </c>
      <c r="W30" s="91">
        <v>4.650010148847402E-2</v>
      </c>
      <c r="X30" s="69">
        <v>2029</v>
      </c>
      <c r="Y30" s="24"/>
      <c r="Z30" s="89">
        <v>9.4926229680078897E-2</v>
      </c>
      <c r="AA30" s="90">
        <v>8.8876290253529749E-2</v>
      </c>
      <c r="AB30" s="90">
        <v>9.3833603899328058E-2</v>
      </c>
      <c r="AC30" s="90">
        <v>7.6703181018317704E-2</v>
      </c>
      <c r="AD30" s="90">
        <v>8.3810141922169268E-4</v>
      </c>
      <c r="AE30" s="90">
        <v>8.2968833836639228E-4</v>
      </c>
      <c r="AF30" s="125">
        <v>198.42127754214519</v>
      </c>
      <c r="AG30" s="34">
        <v>0.17</v>
      </c>
      <c r="AH30" s="31">
        <v>1.0476652755890494E-2</v>
      </c>
      <c r="AI30" s="26"/>
      <c r="AJ30" s="25"/>
      <c r="AK30" s="25"/>
      <c r="AL30" s="28"/>
      <c r="AM30" s="26"/>
      <c r="AN30" s="25"/>
      <c r="AO30" s="25"/>
      <c r="AP30" s="27"/>
      <c r="AQ30" s="3"/>
      <c r="AR30" s="3"/>
      <c r="AS30" s="3"/>
      <c r="AT30" s="3"/>
      <c r="AU30" s="3"/>
      <c r="AV30" s="3"/>
      <c r="AW30" s="3"/>
    </row>
    <row r="31" spans="1:51" x14ac:dyDescent="0.2">
      <c r="A31" s="69">
        <f t="shared" si="4"/>
        <v>2030</v>
      </c>
      <c r="B31" s="24"/>
      <c r="C31" s="89">
        <f t="shared" si="0"/>
        <v>0.12641306423438314</v>
      </c>
      <c r="D31" s="90">
        <f t="shared" si="1"/>
        <v>0.11427089115029526</v>
      </c>
      <c r="E31" s="90">
        <f t="shared" si="2"/>
        <v>0.1380637804555421</v>
      </c>
      <c r="F31" s="91">
        <f t="shared" si="3"/>
        <v>0.10322339198686216</v>
      </c>
      <c r="G31" s="108">
        <v>220.72814821641367</v>
      </c>
      <c r="H31" s="111">
        <v>287.68748878364096</v>
      </c>
      <c r="I31" s="111">
        <v>254.20781850002732</v>
      </c>
      <c r="J31" s="89"/>
      <c r="K31" s="90"/>
      <c r="L31" s="90"/>
      <c r="M31" s="90"/>
      <c r="N31" s="91"/>
      <c r="O31" s="99"/>
      <c r="P31" s="90"/>
      <c r="Q31" s="90"/>
      <c r="R31" s="90"/>
      <c r="S31" s="91"/>
      <c r="T31" s="89">
        <v>4.4803522223599151E-2</v>
      </c>
      <c r="U31" s="90">
        <v>4.4275904690053332E-2</v>
      </c>
      <c r="V31" s="90">
        <v>4.7749386785896644E-2</v>
      </c>
      <c r="W31" s="91">
        <v>4.5726852907304341E-2</v>
      </c>
      <c r="X31" s="69">
        <v>2030</v>
      </c>
      <c r="Y31" s="24"/>
      <c r="Z31" s="89">
        <v>0.10595577020927538</v>
      </c>
      <c r="AA31" s="90">
        <v>9.4816161875249799E-2</v>
      </c>
      <c r="AB31" s="90">
        <v>0.11664450068740286</v>
      </c>
      <c r="AC31" s="90">
        <v>8.4680841541824939E-2</v>
      </c>
      <c r="AD31" s="90">
        <v>8.5337201001750931E-4</v>
      </c>
      <c r="AE31" s="90">
        <v>8.445579984506105E-4</v>
      </c>
      <c r="AF31" s="125">
        <v>204.37791501519783</v>
      </c>
      <c r="AG31" s="34">
        <v>0.17</v>
      </c>
      <c r="AH31" s="31">
        <v>1.001951807914951E-2</v>
      </c>
      <c r="AI31" s="26"/>
      <c r="AJ31" s="25"/>
      <c r="AK31" s="25"/>
      <c r="AL31" s="28"/>
      <c r="AM31" s="26"/>
      <c r="AN31" s="25"/>
      <c r="AO31" s="25"/>
      <c r="AP31" s="27"/>
      <c r="AQ31" s="3"/>
      <c r="AR31" s="3"/>
      <c r="AS31" s="3"/>
      <c r="AT31" s="3"/>
      <c r="AU31" s="3"/>
      <c r="AV31" s="3"/>
      <c r="AW31" s="3"/>
    </row>
    <row r="32" spans="1:51" x14ac:dyDescent="0.2">
      <c r="A32" s="69">
        <f t="shared" si="4"/>
        <v>2031</v>
      </c>
      <c r="B32" s="24"/>
      <c r="C32" s="89">
        <f t="shared" si="0"/>
        <v>0.13296665237335545</v>
      </c>
      <c r="D32" s="90">
        <f t="shared" si="1"/>
        <v>0.12051456805075002</v>
      </c>
      <c r="E32" s="90">
        <f t="shared" si="2"/>
        <v>0.14659377902600138</v>
      </c>
      <c r="F32" s="91">
        <f t="shared" si="3"/>
        <v>0.10921146783585044</v>
      </c>
      <c r="G32" s="108">
        <v>215.07197105692495</v>
      </c>
      <c r="H32" s="111">
        <v>280.31547295205206</v>
      </c>
      <c r="I32" s="111">
        <v>247.69372200448854</v>
      </c>
      <c r="J32" s="89"/>
      <c r="K32" s="90"/>
      <c r="L32" s="90"/>
      <c r="M32" s="90"/>
      <c r="N32" s="91"/>
      <c r="O32" s="99"/>
      <c r="P32" s="90"/>
      <c r="Q32" s="90"/>
      <c r="R32" s="90"/>
      <c r="S32" s="91"/>
      <c r="T32" s="89">
        <v>4.5600998883418231E-2</v>
      </c>
      <c r="U32" s="90">
        <v>4.5063990064378959E-2</v>
      </c>
      <c r="V32" s="90">
        <v>4.859929812305417E-2</v>
      </c>
      <c r="W32" s="91">
        <v>4.6540764316736968E-2</v>
      </c>
      <c r="X32" s="69">
        <v>2031</v>
      </c>
      <c r="Y32" s="24"/>
      <c r="Z32" s="89">
        <v>0.1118115984887413</v>
      </c>
      <c r="AA32" s="90">
        <v>0.10038766791754365</v>
      </c>
      <c r="AB32" s="90">
        <v>0.12431354954621461</v>
      </c>
      <c r="AC32" s="90">
        <v>9.0017851206626601E-2</v>
      </c>
      <c r="AD32" s="90">
        <v>8.6856153589307537E-4</v>
      </c>
      <c r="AE32" s="90">
        <v>8.5959064004219321E-4</v>
      </c>
      <c r="AF32" s="125">
        <v>199.14071394159717</v>
      </c>
      <c r="AG32" s="34">
        <v>0.17</v>
      </c>
      <c r="AH32" s="31">
        <v>1.0176155982226995E-2</v>
      </c>
      <c r="AI32" s="26"/>
      <c r="AJ32" s="25"/>
      <c r="AK32" s="25"/>
      <c r="AL32" s="28"/>
      <c r="AM32" s="26"/>
      <c r="AN32" s="25"/>
      <c r="AO32" s="25"/>
      <c r="AP32" s="27"/>
      <c r="AQ32" s="3"/>
      <c r="AR32" s="3"/>
      <c r="AS32" s="3"/>
      <c r="AT32" s="3"/>
      <c r="AU32" s="3"/>
      <c r="AV32" s="3"/>
      <c r="AW32" s="3"/>
    </row>
    <row r="33" spans="1:49" x14ac:dyDescent="0.2">
      <c r="A33" s="69">
        <f t="shared" si="4"/>
        <v>2032</v>
      </c>
      <c r="B33" s="24"/>
      <c r="C33" s="89">
        <f t="shared" si="0"/>
        <v>0.13987606209427958</v>
      </c>
      <c r="D33" s="90">
        <f t="shared" si="1"/>
        <v>0.12711816015819832</v>
      </c>
      <c r="E33" s="90">
        <f t="shared" si="2"/>
        <v>0.15567643793517924</v>
      </c>
      <c r="F33" s="91">
        <f t="shared" si="3"/>
        <v>0.11556924376468625</v>
      </c>
      <c r="G33" s="108">
        <v>218.90012716133143</v>
      </c>
      <c r="H33" s="111">
        <v>285.30492547656053</v>
      </c>
      <c r="I33" s="111">
        <v>252.10252631894599</v>
      </c>
      <c r="J33" s="89"/>
      <c r="K33" s="90"/>
      <c r="L33" s="90"/>
      <c r="M33" s="90"/>
      <c r="N33" s="91"/>
      <c r="O33" s="99"/>
      <c r="P33" s="90"/>
      <c r="Q33" s="90"/>
      <c r="R33" s="90"/>
      <c r="S33" s="91"/>
      <c r="T33" s="89">
        <v>4.6412670164360667E-2</v>
      </c>
      <c r="U33" s="90">
        <v>4.5866102900403528E-2</v>
      </c>
      <c r="V33" s="90">
        <v>4.9464337388121386E-2</v>
      </c>
      <c r="W33" s="91">
        <v>4.7369162876285682E-2</v>
      </c>
      <c r="X33" s="69">
        <v>2032</v>
      </c>
      <c r="Y33" s="24"/>
      <c r="Z33" s="89">
        <v>0.11799105921192272</v>
      </c>
      <c r="AA33" s="90">
        <v>0.10628656202285736</v>
      </c>
      <c r="AB33" s="90">
        <v>0.13248681686412422</v>
      </c>
      <c r="AC33" s="90">
        <v>9.5691225882020586E-2</v>
      </c>
      <c r="AD33" s="90">
        <v>8.840214265024458E-4</v>
      </c>
      <c r="AE33" s="90">
        <v>8.7489085391849247E-4</v>
      </c>
      <c r="AF33" s="125">
        <v>202.68530292715872</v>
      </c>
      <c r="AG33" s="34">
        <v>0.17</v>
      </c>
      <c r="AH33" s="31">
        <v>1.0335603259893401E-2</v>
      </c>
      <c r="AI33" s="26"/>
      <c r="AJ33" s="25"/>
      <c r="AK33" s="25"/>
      <c r="AL33" s="28"/>
      <c r="AM33" s="26"/>
      <c r="AN33" s="25"/>
      <c r="AO33" s="25"/>
      <c r="AP33" s="27"/>
      <c r="AQ33" s="3"/>
      <c r="AR33" s="3"/>
      <c r="AS33" s="3"/>
      <c r="AT33" s="3"/>
      <c r="AU33" s="3"/>
      <c r="AV33" s="3"/>
      <c r="AW33" s="3"/>
    </row>
    <row r="34" spans="1:49" x14ac:dyDescent="0.2">
      <c r="A34" s="69">
        <f t="shared" si="4"/>
        <v>2033</v>
      </c>
      <c r="B34" s="24"/>
      <c r="C34" s="89">
        <f t="shared" si="0"/>
        <v>0.14716084373434643</v>
      </c>
      <c r="D34" s="90">
        <f t="shared" si="1"/>
        <v>0.13410269104502001</v>
      </c>
      <c r="E34" s="90">
        <f t="shared" si="2"/>
        <v>0.16534794620136387</v>
      </c>
      <c r="F34" s="91">
        <f t="shared" si="3"/>
        <v>0.1223198816058748</v>
      </c>
      <c r="G34" s="108">
        <v>222.79642221981774</v>
      </c>
      <c r="H34" s="111">
        <v>290.38318735658606</v>
      </c>
      <c r="I34" s="111">
        <v>256.58980478820189</v>
      </c>
      <c r="J34" s="89"/>
      <c r="K34" s="90"/>
      <c r="L34" s="90"/>
      <c r="M34" s="90"/>
      <c r="N34" s="91"/>
      <c r="O34" s="99"/>
      <c r="P34" s="90"/>
      <c r="Q34" s="90"/>
      <c r="R34" s="90"/>
      <c r="S34" s="91"/>
      <c r="T34" s="89">
        <v>4.7238788722433846E-2</v>
      </c>
      <c r="U34" s="90">
        <v>4.6682492878793801E-2</v>
      </c>
      <c r="V34" s="90">
        <v>5.0344773849424103E-2</v>
      </c>
      <c r="W34" s="91">
        <v>4.8212306448803935E-2</v>
      </c>
      <c r="X34" s="69">
        <v>2033</v>
      </c>
      <c r="Y34" s="24"/>
      <c r="Z34" s="89">
        <v>0.12451203848367576</v>
      </c>
      <c r="AA34" s="90">
        <v>0.11253208188796344</v>
      </c>
      <c r="AB34" s="90">
        <v>0.1411974535910312</v>
      </c>
      <c r="AC34" s="90">
        <v>0.10172216497131646</v>
      </c>
      <c r="AD34" s="90">
        <v>8.9975649418077089E-4</v>
      </c>
      <c r="AE34" s="90">
        <v>8.9046340271068736E-4</v>
      </c>
      <c r="AF34" s="125">
        <v>206.29298353686826</v>
      </c>
      <c r="AG34" s="34">
        <v>0.17</v>
      </c>
      <c r="AH34" s="31">
        <v>1.0497909896458569E-2</v>
      </c>
      <c r="AI34" s="26"/>
      <c r="AJ34" s="25"/>
      <c r="AK34" s="25"/>
      <c r="AL34" s="28"/>
      <c r="AM34" s="26"/>
      <c r="AN34" s="25"/>
      <c r="AO34" s="25"/>
      <c r="AP34" s="27"/>
      <c r="AQ34" s="3"/>
      <c r="AR34" s="3"/>
      <c r="AS34" s="3"/>
      <c r="AT34" s="3"/>
      <c r="AU34" s="3"/>
      <c r="AV34" s="3"/>
      <c r="AW34" s="3"/>
    </row>
    <row r="35" spans="1:49" x14ac:dyDescent="0.2">
      <c r="A35" s="69">
        <f t="shared" si="4"/>
        <v>2034</v>
      </c>
      <c r="B35" s="24"/>
      <c r="C35" s="89">
        <f t="shared" si="0"/>
        <v>0.15484162607252605</v>
      </c>
      <c r="D35" s="90">
        <f t="shared" si="1"/>
        <v>0.14149041742104579</v>
      </c>
      <c r="E35" s="90">
        <f t="shared" si="2"/>
        <v>0.17564686955701336</v>
      </c>
      <c r="F35" s="91">
        <f t="shared" si="3"/>
        <v>0.12948800050231449</v>
      </c>
      <c r="G35" s="108">
        <v>226.76206906617028</v>
      </c>
      <c r="H35" s="111">
        <v>295.55183934704883</v>
      </c>
      <c r="I35" s="111">
        <v>261.15695420660956</v>
      </c>
      <c r="J35" s="89"/>
      <c r="K35" s="90"/>
      <c r="L35" s="90"/>
      <c r="M35" s="90"/>
      <c r="N35" s="91"/>
      <c r="O35" s="99"/>
      <c r="P35" s="90"/>
      <c r="Q35" s="90"/>
      <c r="R35" s="90"/>
      <c r="S35" s="91"/>
      <c r="T35" s="89">
        <v>4.8079611710775218E-2</v>
      </c>
      <c r="U35" s="90">
        <v>4.7513414124387289E-2</v>
      </c>
      <c r="V35" s="90">
        <v>5.1240881568107841E-2</v>
      </c>
      <c r="W35" s="91">
        <v>4.9070457486954107E-2</v>
      </c>
      <c r="X35" s="69">
        <v>2034</v>
      </c>
      <c r="Y35" s="24"/>
      <c r="Z35" s="89">
        <v>0.13139341091527199</v>
      </c>
      <c r="AA35" s="90">
        <v>0.1191445956386846</v>
      </c>
      <c r="AB35" s="90">
        <v>0.15048079025883834</v>
      </c>
      <c r="AC35" s="90">
        <v>0.10813320397012378</v>
      </c>
      <c r="AD35" s="90">
        <v>9.1577163691996958E-4</v>
      </c>
      <c r="AE35" s="90">
        <v>9.0631313382202416E-4</v>
      </c>
      <c r="AF35" s="125">
        <v>209.96487876497247</v>
      </c>
      <c r="AG35" s="34">
        <v>0.17</v>
      </c>
      <c r="AH35" s="31">
        <v>1.0663126765944553E-2</v>
      </c>
      <c r="AI35" s="26"/>
      <c r="AJ35" s="25"/>
      <c r="AK35" s="25"/>
      <c r="AL35" s="28"/>
      <c r="AM35" s="26"/>
      <c r="AN35" s="25"/>
      <c r="AO35" s="25"/>
      <c r="AP35" s="27"/>
      <c r="AQ35" s="3"/>
      <c r="AR35" s="3"/>
      <c r="AS35" s="3"/>
      <c r="AT35" s="3"/>
      <c r="AU35" s="3"/>
      <c r="AV35" s="3"/>
      <c r="AW35" s="3"/>
    </row>
    <row r="36" spans="1:49" x14ac:dyDescent="0.2">
      <c r="A36" s="69">
        <f t="shared" si="4"/>
        <v>2035</v>
      </c>
      <c r="B36" s="24"/>
      <c r="C36" s="89">
        <f t="shared" si="0"/>
        <v>0.16294017589517654</v>
      </c>
      <c r="D36" s="90">
        <f t="shared" si="1"/>
        <v>0.14930490155439932</v>
      </c>
      <c r="E36" s="90">
        <f t="shared" si="2"/>
        <v>0.18661430666454948</v>
      </c>
      <c r="F36" s="91">
        <f t="shared" si="3"/>
        <v>0.13709976871041929</v>
      </c>
      <c r="G36" s="108">
        <v>230.79830212191206</v>
      </c>
      <c r="H36" s="111">
        <v>300.81249033938803</v>
      </c>
      <c r="I36" s="111">
        <v>265.80539623065005</v>
      </c>
      <c r="J36" s="89"/>
      <c r="K36" s="90"/>
      <c r="L36" s="90"/>
      <c r="M36" s="90"/>
      <c r="N36" s="91"/>
      <c r="O36" s="99"/>
      <c r="P36" s="90"/>
      <c r="Q36" s="90"/>
      <c r="R36" s="90"/>
      <c r="S36" s="91"/>
      <c r="T36" s="89">
        <v>4.8935400859698677E-2</v>
      </c>
      <c r="U36" s="90">
        <v>4.8359125285295949E-2</v>
      </c>
      <c r="V36" s="90">
        <v>5.2152939483447271E-2</v>
      </c>
      <c r="W36" s="91">
        <v>4.994388311490347E-2</v>
      </c>
      <c r="X36" s="69">
        <v>2035</v>
      </c>
      <c r="Y36" s="24"/>
      <c r="Z36" s="89">
        <v>0.13865509425590969</v>
      </c>
      <c r="AA36" s="90">
        <v>0.12614566825519666</v>
      </c>
      <c r="AB36" s="90">
        <v>0.16037448028285733</v>
      </c>
      <c r="AC36" s="90">
        <v>0.1149482986735636</v>
      </c>
      <c r="AD36" s="90">
        <v>9.3207183989337146E-4</v>
      </c>
      <c r="AE36" s="90">
        <v>9.2244498093671035E-4</v>
      </c>
      <c r="AF36" s="125">
        <v>213.70213159436301</v>
      </c>
      <c r="AG36" s="34">
        <v>0.17</v>
      </c>
      <c r="AH36" s="31">
        <v>1.0831305647921971E-2</v>
      </c>
      <c r="AI36" s="26"/>
      <c r="AJ36" s="25"/>
      <c r="AK36" s="25"/>
      <c r="AL36" s="28"/>
      <c r="AM36" s="26"/>
      <c r="AN36" s="25"/>
      <c r="AO36" s="25"/>
      <c r="AP36" s="27"/>
      <c r="AQ36" s="3"/>
      <c r="AR36" s="3"/>
      <c r="AS36" s="3"/>
      <c r="AT36" s="3"/>
      <c r="AU36" s="3"/>
      <c r="AV36" s="3"/>
      <c r="AW36" s="3"/>
    </row>
    <row r="37" spans="1:49" x14ac:dyDescent="0.2">
      <c r="A37" s="69">
        <f t="shared" si="4"/>
        <v>2036</v>
      </c>
      <c r="B37" s="24"/>
      <c r="C37" s="89">
        <f t="shared" si="0"/>
        <v>0.17147946085300173</v>
      </c>
      <c r="D37" s="90">
        <f t="shared" si="1"/>
        <v>0.1575710879471634</v>
      </c>
      <c r="E37" s="90">
        <f t="shared" si="2"/>
        <v>0.19829405560207347</v>
      </c>
      <c r="F37" s="91">
        <f t="shared" si="3"/>
        <v>0.14518300118835109</v>
      </c>
      <c r="G37" s="108">
        <v>234.90637778055194</v>
      </c>
      <c r="H37" s="111">
        <v>306.16677786237568</v>
      </c>
      <c r="I37" s="111">
        <v>270.53657782146382</v>
      </c>
      <c r="J37" s="89"/>
      <c r="K37" s="90"/>
      <c r="L37" s="90"/>
      <c r="M37" s="90"/>
      <c r="N37" s="91"/>
      <c r="O37" s="99"/>
      <c r="P37" s="90"/>
      <c r="Q37" s="90"/>
      <c r="R37" s="90"/>
      <c r="S37" s="91"/>
      <c r="T37" s="89">
        <v>4.9806422558165614E-2</v>
      </c>
      <c r="U37" s="90">
        <v>4.921988961341784E-2</v>
      </c>
      <c r="V37" s="90">
        <v>5.3081231499674052E-2</v>
      </c>
      <c r="W37" s="91">
        <v>5.0832855211474237E-2</v>
      </c>
      <c r="X37" s="69">
        <v>2036</v>
      </c>
      <c r="Y37" s="24"/>
      <c r="Z37" s="89">
        <v>0.14631810704352932</v>
      </c>
      <c r="AA37" s="90">
        <v>0.1335581319005584</v>
      </c>
      <c r="AB37" s="90">
        <v>0.17091865268487955</v>
      </c>
      <c r="AC37" s="90">
        <v>0.12219291469063882</v>
      </c>
      <c r="AD37" s="90">
        <v>9.4866217700749413E-4</v>
      </c>
      <c r="AE37" s="90">
        <v>9.3886396555566544E-4</v>
      </c>
      <c r="AF37" s="125">
        <v>217.5059053523629</v>
      </c>
      <c r="AG37" s="34">
        <v>0.17</v>
      </c>
      <c r="AH37" s="31">
        <v>1.1002499243628202E-2</v>
      </c>
      <c r="AI37" s="26"/>
      <c r="AJ37" s="25"/>
      <c r="AK37" s="25"/>
      <c r="AL37" s="28"/>
      <c r="AM37" s="26"/>
      <c r="AN37" s="25"/>
      <c r="AO37" s="25"/>
      <c r="AP37" s="27"/>
      <c r="AQ37" s="3"/>
      <c r="AR37" s="3"/>
      <c r="AS37" s="3"/>
      <c r="AT37" s="3"/>
      <c r="AU37" s="3"/>
      <c r="AV37" s="3"/>
      <c r="AW37" s="3"/>
    </row>
    <row r="38" spans="1:49" x14ac:dyDescent="0.2">
      <c r="A38" s="69">
        <f t="shared" si="4"/>
        <v>2037</v>
      </c>
      <c r="B38" s="24"/>
      <c r="C38" s="89">
        <f t="shared" si="0"/>
        <v>0.180483715791249</v>
      </c>
      <c r="D38" s="90">
        <f t="shared" si="1"/>
        <v>0.16631538451587638</v>
      </c>
      <c r="E38" s="90">
        <f t="shared" si="2"/>
        <v>0.2107327912942093</v>
      </c>
      <c r="F38" s="91">
        <f t="shared" si="3"/>
        <v>0.15376726333395585</v>
      </c>
      <c r="G38" s="108">
        <v>239.08757479867302</v>
      </c>
      <c r="H38" s="111">
        <v>311.61636859184409</v>
      </c>
      <c r="I38" s="111">
        <v>275.35197169525856</v>
      </c>
      <c r="J38" s="89"/>
      <c r="K38" s="90"/>
      <c r="L38" s="90"/>
      <c r="M38" s="90"/>
      <c r="N38" s="91"/>
      <c r="O38" s="99"/>
      <c r="P38" s="90"/>
      <c r="Q38" s="90"/>
      <c r="R38" s="90"/>
      <c r="S38" s="91"/>
      <c r="T38" s="89">
        <v>5.0692947936706111E-2</v>
      </c>
      <c r="U38" s="90">
        <v>5.0095975046381802E-2</v>
      </c>
      <c r="V38" s="90">
        <v>5.402604657435018E-2</v>
      </c>
      <c r="W38" s="91">
        <v>5.1737650494773663E-2</v>
      </c>
      <c r="X38" s="69">
        <v>2037</v>
      </c>
      <c r="Y38" s="24"/>
      <c r="Z38" s="89">
        <v>0.15440462944180086</v>
      </c>
      <c r="AA38" s="90">
        <v>0.14140616038182599</v>
      </c>
      <c r="AB38" s="90">
        <v>0.18215607485736077</v>
      </c>
      <c r="AC38" s="90">
        <v>0.12989412260024752</v>
      </c>
      <c r="AD38" s="90">
        <v>9.6554781248144234E-4</v>
      </c>
      <c r="AE38" s="90">
        <v>9.5557519855960686E-4</v>
      </c>
      <c r="AF38" s="125">
        <v>221.37738407284536</v>
      </c>
      <c r="AG38" s="34">
        <v>0.17</v>
      </c>
      <c r="AH38" s="31">
        <v>1.1176761192372524E-2</v>
      </c>
      <c r="AI38" s="26"/>
      <c r="AJ38" s="25"/>
      <c r="AK38" s="25"/>
      <c r="AL38" s="28"/>
      <c r="AM38" s="26"/>
      <c r="AN38" s="25"/>
      <c r="AO38" s="25"/>
      <c r="AP38" s="27"/>
      <c r="AQ38" s="3"/>
      <c r="AR38" s="3"/>
      <c r="AS38" s="3"/>
      <c r="AT38" s="3"/>
      <c r="AU38" s="3"/>
      <c r="AV38" s="3"/>
      <c r="AW38" s="3"/>
    </row>
    <row r="39" spans="1:49" x14ac:dyDescent="0.2">
      <c r="A39" s="69">
        <f t="shared" si="4"/>
        <v>2038</v>
      </c>
      <c r="B39" s="24"/>
      <c r="C39" s="89">
        <f t="shared" si="0"/>
        <v>0.18997851274508973</v>
      </c>
      <c r="D39" s="90">
        <f t="shared" si="1"/>
        <v>0.17556574854155491</v>
      </c>
      <c r="E39" s="90">
        <f t="shared" si="2"/>
        <v>0.22398025460766918</v>
      </c>
      <c r="F39" s="91">
        <f t="shared" si="3"/>
        <v>0.16288398125997391</v>
      </c>
      <c r="G39" s="108">
        <v>243.34319469398253</v>
      </c>
      <c r="H39" s="111">
        <v>317.16295886948706</v>
      </c>
      <c r="I39" s="111">
        <v>280.25307678173482</v>
      </c>
      <c r="J39" s="89"/>
      <c r="K39" s="90"/>
      <c r="L39" s="90"/>
      <c r="M39" s="90"/>
      <c r="N39" s="91"/>
      <c r="O39" s="99"/>
      <c r="P39" s="90"/>
      <c r="Q39" s="90"/>
      <c r="R39" s="90"/>
      <c r="S39" s="91"/>
      <c r="T39" s="89">
        <v>5.1595252951816134E-2</v>
      </c>
      <c r="U39" s="90">
        <v>5.0987654290950785E-2</v>
      </c>
      <c r="V39" s="90">
        <v>5.4987678808314351E-2</v>
      </c>
      <c r="W39" s="91">
        <v>5.2658550608330509E-2</v>
      </c>
      <c r="X39" s="69">
        <v>2038</v>
      </c>
      <c r="Y39" s="24"/>
      <c r="Z39" s="89">
        <v>0.16293806743937203</v>
      </c>
      <c r="AA39" s="90">
        <v>0.14971534798658778</v>
      </c>
      <c r="AB39" s="90">
        <v>0.19413232602889446</v>
      </c>
      <c r="AC39" s="90">
        <v>0.1380806991044034</v>
      </c>
      <c r="AD39" s="90">
        <v>9.8273400245442043E-4</v>
      </c>
      <c r="AE39" s="90">
        <v>9.7258388179995885E-4</v>
      </c>
      <c r="AF39" s="125">
        <v>225.31777286479863</v>
      </c>
      <c r="AG39" s="34">
        <v>0.17</v>
      </c>
      <c r="AH39" s="31">
        <v>1.1354146088233204E-2</v>
      </c>
      <c r="AI39" s="26"/>
      <c r="AJ39" s="25"/>
      <c r="AK39" s="25"/>
      <c r="AL39" s="28"/>
      <c r="AM39" s="26"/>
      <c r="AN39" s="25"/>
      <c r="AO39" s="25"/>
      <c r="AP39" s="27"/>
      <c r="AQ39" s="3"/>
      <c r="AR39" s="3"/>
      <c r="AS39" s="3"/>
      <c r="AT39" s="3"/>
      <c r="AU39" s="3"/>
      <c r="AV39" s="3"/>
      <c r="AW39" s="3"/>
    </row>
    <row r="40" spans="1:49" x14ac:dyDescent="0.2">
      <c r="A40" s="69">
        <f t="shared" si="4"/>
        <v>2039</v>
      </c>
      <c r="B40" s="24"/>
      <c r="C40" s="89">
        <f t="shared" si="0"/>
        <v>0.19999083480273314</v>
      </c>
      <c r="D40" s="90">
        <f t="shared" si="1"/>
        <v>0.18535177766949262</v>
      </c>
      <c r="E40" s="90">
        <f t="shared" si="2"/>
        <v>0.23808945387845026</v>
      </c>
      <c r="F40" s="91">
        <f t="shared" si="3"/>
        <v>0.17256655901852158</v>
      </c>
      <c r="G40" s="108">
        <v>247.67456215044655</v>
      </c>
      <c r="H40" s="111">
        <v>322.80827523089465</v>
      </c>
      <c r="I40" s="111">
        <v>285.24141869067063</v>
      </c>
      <c r="J40" s="89"/>
      <c r="K40" s="90"/>
      <c r="L40" s="90"/>
      <c r="M40" s="90"/>
      <c r="N40" s="91"/>
      <c r="O40" s="99"/>
      <c r="P40" s="90"/>
      <c r="Q40" s="90"/>
      <c r="R40" s="90"/>
      <c r="S40" s="91"/>
      <c r="T40" s="89">
        <v>5.2513618471856927E-2</v>
      </c>
      <c r="U40" s="90">
        <v>5.1895204907909644E-2</v>
      </c>
      <c r="V40" s="90">
        <v>5.5966427537229267E-2</v>
      </c>
      <c r="W40" s="91">
        <v>5.3595842208764684E-2</v>
      </c>
      <c r="X40" s="69">
        <v>2039</v>
      </c>
      <c r="Y40" s="24"/>
      <c r="Z40" s="89">
        <v>0.17194312059719874</v>
      </c>
      <c r="AA40" s="90">
        <v>0.15851279295202397</v>
      </c>
      <c r="AB40" s="90">
        <v>0.2068959821345539</v>
      </c>
      <c r="AC40" s="90">
        <v>0.14678323455663769</v>
      </c>
      <c r="AD40" s="90">
        <v>1.000226096621856E-3</v>
      </c>
      <c r="AE40" s="90">
        <v>9.8989530971807841E-4</v>
      </c>
      <c r="AF40" s="125">
        <v>229.32829828745051</v>
      </c>
      <c r="AG40" s="34">
        <v>0.17</v>
      </c>
      <c r="AH40" s="31">
        <v>1.1534709497051833E-2</v>
      </c>
      <c r="AI40" s="26"/>
      <c r="AJ40" s="25"/>
      <c r="AK40" s="25"/>
      <c r="AL40" s="28"/>
      <c r="AM40" s="26"/>
      <c r="AN40" s="25"/>
      <c r="AO40" s="25"/>
      <c r="AP40" s="27"/>
      <c r="AQ40" s="3"/>
      <c r="AR40" s="3"/>
      <c r="AS40" s="3"/>
      <c r="AT40" s="3"/>
      <c r="AU40" s="3"/>
      <c r="AV40" s="3"/>
      <c r="AW40" s="3"/>
    </row>
    <row r="41" spans="1:49" x14ac:dyDescent="0.2">
      <c r="A41" s="69">
        <f t="shared" si="4"/>
        <v>2040</v>
      </c>
      <c r="B41" s="24"/>
      <c r="C41" s="89">
        <f t="shared" si="0"/>
        <v>0.21054915405001859</v>
      </c>
      <c r="D41" s="90">
        <f t="shared" si="1"/>
        <v>0.19570480625555253</v>
      </c>
      <c r="E41" s="90">
        <f t="shared" si="2"/>
        <v>0.25311687968799101</v>
      </c>
      <c r="F41" s="91">
        <f t="shared" si="3"/>
        <v>0.18285050321280805</v>
      </c>
      <c r="G41" s="108">
        <v>252.08302543063604</v>
      </c>
      <c r="H41" s="111">
        <v>328.55407494298731</v>
      </c>
      <c r="I41" s="111">
        <v>290.31855018681165</v>
      </c>
      <c r="J41" s="89"/>
      <c r="K41" s="90"/>
      <c r="L41" s="90"/>
      <c r="M41" s="90"/>
      <c r="N41" s="91"/>
      <c r="O41" s="99"/>
      <c r="P41" s="90"/>
      <c r="Q41" s="90"/>
      <c r="R41" s="90"/>
      <c r="S41" s="91"/>
      <c r="T41" s="89">
        <v>5.3448330364483335E-2</v>
      </c>
      <c r="U41" s="90">
        <v>5.2818909398463905E-2</v>
      </c>
      <c r="V41" s="90">
        <v>5.6962597424758496E-2</v>
      </c>
      <c r="W41" s="91">
        <v>5.4549817055017352E-2</v>
      </c>
      <c r="X41" s="69">
        <v>2040</v>
      </c>
      <c r="Y41" s="24"/>
      <c r="Z41" s="89">
        <v>0.18144585354004839</v>
      </c>
      <c r="AA41" s="90">
        <v>0.1678271858387034</v>
      </c>
      <c r="AB41" s="90">
        <v>0.2204988128409405</v>
      </c>
      <c r="AC41" s="90">
        <v>0.15603424726737816</v>
      </c>
      <c r="AD41" s="90">
        <v>1.0180295399006463E-3</v>
      </c>
      <c r="AE41" s="90">
        <v>1.0075148709933019E-3</v>
      </c>
      <c r="AF41" s="125">
        <v>233.4102087320704</v>
      </c>
      <c r="AG41" s="34">
        <v>0.17</v>
      </c>
      <c r="AH41" s="31">
        <v>1.171850797373011E-2</v>
      </c>
      <c r="AI41" s="26"/>
      <c r="AJ41" s="25"/>
      <c r="AK41" s="25"/>
      <c r="AL41" s="28"/>
      <c r="AM41" s="26"/>
      <c r="AN41" s="25"/>
      <c r="AO41" s="25"/>
      <c r="AP41" s="27"/>
      <c r="AQ41" s="3"/>
      <c r="AR41" s="3"/>
      <c r="AS41" s="3"/>
      <c r="AT41" s="3"/>
      <c r="AU41" s="3"/>
      <c r="AV41" s="3"/>
      <c r="AW41" s="3"/>
    </row>
    <row r="42" spans="1:49" x14ac:dyDescent="0.2">
      <c r="A42" s="69">
        <f t="shared" si="4"/>
        <v>2041</v>
      </c>
      <c r="B42" s="24"/>
      <c r="C42" s="89">
        <f t="shared" si="0"/>
        <v>0.22168351382204363</v>
      </c>
      <c r="D42" s="90">
        <f t="shared" si="1"/>
        <v>0.20665800737310502</v>
      </c>
      <c r="E42" s="90">
        <f t="shared" si="2"/>
        <v>0.26912273375935358</v>
      </c>
      <c r="F42" s="91">
        <f t="shared" si="3"/>
        <v>0.19377355546165159</v>
      </c>
      <c r="G42" s="108">
        <v>256.56995679541217</v>
      </c>
      <c r="H42" s="111">
        <v>334.40214655101528</v>
      </c>
      <c r="I42" s="111">
        <v>295.48605167321375</v>
      </c>
      <c r="J42" s="89"/>
      <c r="K42" s="90"/>
      <c r="L42" s="90"/>
      <c r="M42" s="90"/>
      <c r="N42" s="91"/>
      <c r="O42" s="99"/>
      <c r="P42" s="90"/>
      <c r="Q42" s="90"/>
      <c r="R42" s="90"/>
      <c r="S42" s="91"/>
      <c r="T42" s="89">
        <v>5.4399679585628358E-2</v>
      </c>
      <c r="U42" s="90">
        <v>5.3759055292176408E-2</v>
      </c>
      <c r="V42" s="90">
        <v>5.7976498557401765E-2</v>
      </c>
      <c r="W42" s="91">
        <v>5.5520772099169294E-2</v>
      </c>
      <c r="X42" s="69">
        <v>2041</v>
      </c>
      <c r="Y42" s="24"/>
      <c r="Z42" s="89">
        <v>0.19147377139910454</v>
      </c>
      <c r="AA42" s="90">
        <v>0.17768890309732602</v>
      </c>
      <c r="AB42" s="90">
        <v>0.23499599152507697</v>
      </c>
      <c r="AC42" s="90">
        <v>0.16586830501342378</v>
      </c>
      <c r="AD42" s="90">
        <v>1.0361498741240458E-3</v>
      </c>
      <c r="AE42" s="90">
        <v>1.0254480502203266E-3</v>
      </c>
      <c r="AF42" s="125">
        <v>237.56477481056683</v>
      </c>
      <c r="AG42" s="34">
        <v>0.17</v>
      </c>
      <c r="AH42" s="31">
        <v>1.1905599079834534E-2</v>
      </c>
      <c r="AI42" s="26"/>
      <c r="AJ42" s="25"/>
      <c r="AK42" s="25"/>
      <c r="AL42" s="28"/>
      <c r="AM42" s="26"/>
      <c r="AN42" s="25"/>
      <c r="AO42" s="25"/>
      <c r="AP42" s="27"/>
      <c r="AQ42" s="3"/>
      <c r="AR42" s="3"/>
      <c r="AS42" s="3"/>
      <c r="AT42" s="3"/>
      <c r="AU42" s="3"/>
      <c r="AV42" s="3"/>
      <c r="AW42" s="3"/>
    </row>
    <row r="43" spans="1:49" x14ac:dyDescent="0.2">
      <c r="A43" s="69">
        <f t="shared" si="4"/>
        <v>2042</v>
      </c>
      <c r="B43" s="24"/>
      <c r="C43" s="89">
        <f t="shared" si="0"/>
        <v>0.23342561549985094</v>
      </c>
      <c r="D43" s="90">
        <f t="shared" si="1"/>
        <v>0.21824650081322428</v>
      </c>
      <c r="E43" s="90">
        <f t="shared" si="2"/>
        <v>0.28617117290176869</v>
      </c>
      <c r="F43" s="91">
        <f t="shared" si="3"/>
        <v>0.20537583321170455</v>
      </c>
      <c r="G43" s="108">
        <v>261.13675293108207</v>
      </c>
      <c r="H43" s="111">
        <v>340.35431043529508</v>
      </c>
      <c r="I43" s="111">
        <v>300.74553168318857</v>
      </c>
      <c r="J43" s="89"/>
      <c r="K43" s="90"/>
      <c r="L43" s="90"/>
      <c r="M43" s="90"/>
      <c r="N43" s="91"/>
      <c r="O43" s="99"/>
      <c r="P43" s="90"/>
      <c r="Q43" s="90"/>
      <c r="R43" s="90"/>
      <c r="S43" s="91"/>
      <c r="T43" s="89">
        <v>5.536796227007152E-2</v>
      </c>
      <c r="U43" s="90">
        <v>5.4715935236469108E-2</v>
      </c>
      <c r="V43" s="90">
        <v>5.9008446541018326E-2</v>
      </c>
      <c r="W43" s="91">
        <v>5.6509009578875752E-2</v>
      </c>
      <c r="X43" s="69">
        <v>2042</v>
      </c>
      <c r="Y43" s="24"/>
      <c r="Z43" s="89">
        <v>0.2020558994240369</v>
      </c>
      <c r="AA43" s="90">
        <v>0.18813010613355372</v>
      </c>
      <c r="AB43" s="90">
        <v>0.25044631905882381</v>
      </c>
      <c r="AC43" s="90">
        <v>0.17632215420555397</v>
      </c>
      <c r="AD43" s="90">
        <v>1.0545927397667199E-3</v>
      </c>
      <c r="AE43" s="90">
        <v>1.0437004296164484E-3</v>
      </c>
      <c r="AF43" s="125">
        <v>241.79328975100191</v>
      </c>
      <c r="AG43" s="34">
        <v>0.17</v>
      </c>
      <c r="AH43" s="31">
        <v>1.2096041401514416E-2</v>
      </c>
      <c r="AI43" s="26"/>
      <c r="AJ43" s="25"/>
      <c r="AK43" s="25"/>
      <c r="AL43" s="28"/>
      <c r="AM43" s="26"/>
      <c r="AN43" s="25"/>
      <c r="AO43" s="25"/>
      <c r="AP43" s="27"/>
      <c r="AQ43" s="3"/>
      <c r="AR43" s="3"/>
      <c r="AS43" s="3"/>
      <c r="AT43" s="3"/>
      <c r="AU43" s="3"/>
      <c r="AV43" s="3"/>
      <c r="AW43" s="3"/>
    </row>
    <row r="44" spans="1:49" x14ac:dyDescent="0.2">
      <c r="A44" s="69">
        <f t="shared" si="4"/>
        <v>2043</v>
      </c>
      <c r="B44" s="24"/>
      <c r="C44" s="89">
        <f t="shared" si="0"/>
        <v>0.24580891010335237</v>
      </c>
      <c r="D44" s="90">
        <f t="shared" si="1"/>
        <v>0.23050746743029987</v>
      </c>
      <c r="E44" s="90">
        <f t="shared" si="2"/>
        <v>0.30433056899291328</v>
      </c>
      <c r="F44" s="91">
        <f t="shared" si="3"/>
        <v>0.21769997942348404</v>
      </c>
      <c r="G44" s="108">
        <v>265.78483538415736</v>
      </c>
      <c r="H44" s="111">
        <v>346.41241937785497</v>
      </c>
      <c r="I44" s="111">
        <v>306.09862738100617</v>
      </c>
      <c r="J44" s="89"/>
      <c r="K44" s="90"/>
      <c r="L44" s="90"/>
      <c r="M44" s="90"/>
      <c r="N44" s="91"/>
      <c r="O44" s="99"/>
      <c r="P44" s="90"/>
      <c r="Q44" s="90"/>
      <c r="R44" s="90"/>
      <c r="S44" s="91"/>
      <c r="T44" s="89">
        <v>5.635347982361931E-2</v>
      </c>
      <c r="U44" s="90">
        <v>5.5689847087718007E-2</v>
      </c>
      <c r="V44" s="90">
        <v>6.0058762599068276E-2</v>
      </c>
      <c r="W44" s="91">
        <v>5.7514837111446608E-2</v>
      </c>
      <c r="X44" s="69">
        <v>2043</v>
      </c>
      <c r="Y44" s="24"/>
      <c r="Z44" s="89">
        <v>0.21322286699496973</v>
      </c>
      <c r="AA44" s="90">
        <v>0.19918484619400414</v>
      </c>
      <c r="AB44" s="90">
        <v>0.26691246230649346</v>
      </c>
      <c r="AC44" s="90">
        <v>0.1874348571969254</v>
      </c>
      <c r="AD44" s="90">
        <v>1.0733638777005057E-3</v>
      </c>
      <c r="AE44" s="90">
        <v>1.0622776907591863E-3</v>
      </c>
      <c r="AF44" s="125">
        <v>246.09706980014568</v>
      </c>
      <c r="AG44" s="34">
        <v>0.17</v>
      </c>
      <c r="AH44" s="31">
        <v>1.2289894567738852E-2</v>
      </c>
      <c r="AI44" s="26"/>
      <c r="AJ44" s="25"/>
      <c r="AK44" s="25"/>
      <c r="AL44" s="28"/>
      <c r="AM44" s="26"/>
      <c r="AN44" s="25"/>
      <c r="AO44" s="25"/>
      <c r="AP44" s="27"/>
      <c r="AQ44" s="3"/>
      <c r="AR44" s="3"/>
      <c r="AS44" s="3"/>
      <c r="AT44" s="3"/>
      <c r="AU44" s="3"/>
      <c r="AV44" s="3"/>
      <c r="AW44" s="3"/>
    </row>
    <row r="45" spans="1:49" x14ac:dyDescent="0.2">
      <c r="A45" s="69">
        <f t="shared" si="4"/>
        <v>2044</v>
      </c>
      <c r="B45" s="24"/>
      <c r="C45" s="89">
        <f t="shared" si="0"/>
        <v>0.25886869494554871</v>
      </c>
      <c r="D45" s="90">
        <f t="shared" si="1"/>
        <v>0.24348027020591254</v>
      </c>
      <c r="E45" s="90">
        <f t="shared" si="2"/>
        <v>0.32367378605334124</v>
      </c>
      <c r="F45" s="91">
        <f t="shared" si="3"/>
        <v>0.23079132169046551</v>
      </c>
      <c r="G45" s="108">
        <v>270.51565100385159</v>
      </c>
      <c r="H45" s="111">
        <v>352.57835913916654</v>
      </c>
      <c r="I45" s="111">
        <v>311.54700507150909</v>
      </c>
      <c r="J45" s="89"/>
      <c r="K45" s="90"/>
      <c r="L45" s="90"/>
      <c r="M45" s="90"/>
      <c r="N45" s="91"/>
      <c r="O45" s="99"/>
      <c r="P45" s="90"/>
      <c r="Q45" s="90"/>
      <c r="R45" s="90"/>
      <c r="S45" s="91"/>
      <c r="T45" s="89">
        <v>5.7356539016926444E-2</v>
      </c>
      <c r="U45" s="90">
        <v>5.6681094003969514E-2</v>
      </c>
      <c r="V45" s="90">
        <v>6.1127773672602671E-2</v>
      </c>
      <c r="W45" s="91">
        <v>5.8538567789601099E-2</v>
      </c>
      <c r="X45" s="69">
        <v>2044</v>
      </c>
      <c r="Y45" s="24"/>
      <c r="Z45" s="89">
        <v>0.22500699627751666</v>
      </c>
      <c r="AA45" s="90">
        <v>0.21088917541546512</v>
      </c>
      <c r="AB45" s="90">
        <v>0.28446120830301441</v>
      </c>
      <c r="AC45" s="90">
        <v>0.19924793824533024</v>
      </c>
      <c r="AD45" s="90">
        <v>1.0924691309814227E-3</v>
      </c>
      <c r="AE45" s="90">
        <v>1.0811856163548384E-3</v>
      </c>
      <c r="AF45" s="125">
        <v>250.47745463319592</v>
      </c>
      <c r="AG45" s="34">
        <v>0.17</v>
      </c>
      <c r="AH45" s="31">
        <v>1.2487219268858277E-2</v>
      </c>
      <c r="AI45" s="26"/>
      <c r="AJ45" s="25"/>
      <c r="AK45" s="25"/>
      <c r="AL45" s="28"/>
      <c r="AM45" s="26"/>
      <c r="AN45" s="25"/>
      <c r="AO45" s="25"/>
      <c r="AP45" s="27"/>
      <c r="AQ45" s="3"/>
      <c r="AR45" s="3"/>
      <c r="AS45" s="3"/>
      <c r="AT45" s="3"/>
      <c r="AU45" s="3"/>
      <c r="AV45" s="3"/>
      <c r="AW45" s="3"/>
    </row>
    <row r="46" spans="1:49" ht="13.5" thickBot="1" x14ac:dyDescent="0.25">
      <c r="A46" s="70">
        <f t="shared" si="4"/>
        <v>2045</v>
      </c>
      <c r="B46" s="24"/>
      <c r="C46" s="95">
        <f t="shared" si="0"/>
        <v>0.27264221562775365</v>
      </c>
      <c r="D46" s="96">
        <f t="shared" si="1"/>
        <v>0.25720658242573324</v>
      </c>
      <c r="E46" s="96">
        <f t="shared" si="2"/>
        <v>0.34427847553681129</v>
      </c>
      <c r="F46" s="97">
        <f t="shared" si="3"/>
        <v>0.24469804138574136</v>
      </c>
      <c r="G46" s="112">
        <v>275.33067239245361</v>
      </c>
      <c r="H46" s="113">
        <v>358.85404904514218</v>
      </c>
      <c r="I46" s="113">
        <v>317.09236071879792</v>
      </c>
      <c r="J46" s="95"/>
      <c r="K46" s="96"/>
      <c r="L46" s="96"/>
      <c r="M46" s="96"/>
      <c r="N46" s="97"/>
      <c r="O46" s="100"/>
      <c r="P46" s="96"/>
      <c r="Q46" s="96"/>
      <c r="R46" s="96"/>
      <c r="S46" s="97"/>
      <c r="T46" s="95">
        <v>5.837745208098704E-2</v>
      </c>
      <c r="U46" s="96">
        <v>5.7689984539307113E-2</v>
      </c>
      <c r="V46" s="96">
        <v>6.2215812522033294E-2</v>
      </c>
      <c r="W46" s="97">
        <v>5.9580520278926921E-2</v>
      </c>
      <c r="X46" s="70">
        <v>2045</v>
      </c>
      <c r="Y46" s="24"/>
      <c r="Z46" s="95">
        <v>0.23744239577748855</v>
      </c>
      <c r="AA46" s="96">
        <v>0.2232812643994882</v>
      </c>
      <c r="AB46" s="96">
        <v>0.30316373514359646</v>
      </c>
      <c r="AC46" s="96">
        <v>0.21180553867472499</v>
      </c>
      <c r="AD46" s="96">
        <v>1.1119144466684922E-3</v>
      </c>
      <c r="AE46" s="96">
        <v>1.1004300920385143E-3</v>
      </c>
      <c r="AF46" s="127">
        <v>254.93580777079038</v>
      </c>
      <c r="AG46" s="44">
        <v>0.17</v>
      </c>
      <c r="AH46" s="72">
        <v>1.2688077275496423E-2</v>
      </c>
      <c r="AI46" s="42"/>
      <c r="AJ46" s="41"/>
      <c r="AK46" s="41"/>
      <c r="AL46" s="146"/>
      <c r="AM46" s="42"/>
      <c r="AN46" s="41"/>
      <c r="AO46" s="41"/>
      <c r="AP46" s="43"/>
      <c r="AQ46" s="3"/>
      <c r="AR46" s="3"/>
      <c r="AS46" s="3"/>
      <c r="AT46" s="3"/>
      <c r="AU46" s="3"/>
      <c r="AV46" s="3"/>
      <c r="AW46" s="3"/>
    </row>
    <row r="47" spans="1:49"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24"/>
      <c r="Z47" s="33"/>
      <c r="AA47" s="33"/>
      <c r="AB47" s="33"/>
      <c r="AC47" s="33"/>
      <c r="AD47" s="30"/>
      <c r="AE47" s="30"/>
      <c r="AF47" s="32"/>
      <c r="AG47" s="45"/>
      <c r="AH47" s="46"/>
      <c r="AI47" s="33"/>
      <c r="AJ47" s="33"/>
      <c r="AK47" s="33"/>
      <c r="AL47" s="33"/>
      <c r="AM47" s="33"/>
      <c r="AN47" s="33"/>
      <c r="AO47" s="33"/>
      <c r="AQ47" s="3"/>
      <c r="AR47" s="3"/>
      <c r="AS47" s="3"/>
    </row>
    <row r="48" spans="1:49" x14ac:dyDescent="0.2">
      <c r="A48" s="47" t="s">
        <v>33</v>
      </c>
      <c r="B48" s="73"/>
      <c r="C48" s="48"/>
      <c r="D48" s="49"/>
      <c r="E48" s="49"/>
      <c r="F48" s="49"/>
      <c r="G48" s="116"/>
      <c r="H48" s="128"/>
      <c r="I48" s="129"/>
      <c r="J48" s="51"/>
      <c r="K48" s="52"/>
      <c r="L48" s="52"/>
      <c r="M48" s="49"/>
      <c r="N48" s="50"/>
      <c r="O48" s="49"/>
      <c r="P48" s="49"/>
      <c r="Q48" s="49"/>
      <c r="R48" s="49"/>
      <c r="S48" s="49"/>
      <c r="T48" s="51"/>
      <c r="U48" s="49"/>
      <c r="V48" s="49"/>
      <c r="W48" s="50"/>
      <c r="X48" s="47" t="s">
        <v>33</v>
      </c>
      <c r="Y48" s="73"/>
      <c r="Z48" s="53"/>
      <c r="AA48" s="54"/>
      <c r="AB48" s="54"/>
      <c r="AC48" s="54"/>
      <c r="AD48" s="49"/>
      <c r="AE48" s="49"/>
      <c r="AF48" s="128"/>
      <c r="AG48" s="55"/>
      <c r="AH48" s="77"/>
      <c r="AI48" s="51"/>
      <c r="AJ48" s="49"/>
      <c r="AK48" s="49"/>
      <c r="AL48" s="50"/>
      <c r="AM48" s="49"/>
      <c r="AN48" s="49"/>
      <c r="AO48" s="49"/>
      <c r="AP48" s="50"/>
      <c r="AQ48" s="3"/>
      <c r="AR48" s="3"/>
      <c r="AS48" s="3"/>
    </row>
    <row r="49" spans="1:42" x14ac:dyDescent="0.2">
      <c r="A49" s="65" t="str">
        <f>"10 years ("&amp;$A$17&amp;"-"&amp;$A$26&amp;")"</f>
        <v>10 years (2016-2025)</v>
      </c>
      <c r="B49" s="73">
        <v>10</v>
      </c>
      <c r="C49" s="89">
        <f>-PMT($AC$55,$B49,NPV($F$7,C$17:C26))</f>
        <v>7.4401454328246616E-2</v>
      </c>
      <c r="D49" s="90">
        <f>-PMT($AC$55,$B49,NPV($F$7,D$17:D26))</f>
        <v>6.8977232203654704E-2</v>
      </c>
      <c r="E49" s="90">
        <f>-PMT($AC$55,$B49,NPV($F$7,E$17:E26))</f>
        <v>6.6896052526608782E-2</v>
      </c>
      <c r="F49" s="103">
        <f>-PMT($AC$55,$B49,NPV($F$7,F$17:F26))</f>
        <v>5.4793750759295795E-2</v>
      </c>
      <c r="G49" s="119">
        <f>-PMT($AC$55,$B49,NPV($F$7,G$17:G26))</f>
        <v>133.2021137198663</v>
      </c>
      <c r="H49" s="120">
        <f>-PMT($AC$55,$B49,NPV($F$7,H$17:H26))</f>
        <v>112.4159661602985</v>
      </c>
      <c r="I49" s="121">
        <f>-PMT($AC$55,$B49,NPV($F$7,I$17:I26))</f>
        <v>122.80903994008237</v>
      </c>
      <c r="J49" s="89">
        <f>-PMT($AC$55,$B49,NPV($F$7,J$17:J26))</f>
        <v>1.7694274076933442E-3</v>
      </c>
      <c r="K49" s="90">
        <f>-PMT($AC$55,$B49,NPV($F$7,K$17:K26))</f>
        <v>2.3492979998297955E-3</v>
      </c>
      <c r="L49" s="90">
        <f>-PMT($AC$55,$B49,NPV($F$7,L$17:L26))</f>
        <v>6.542576149586813E-4</v>
      </c>
      <c r="M49" s="90">
        <f>-PMT($AC$55,$B49,NPV($F$7,M$17:M26))</f>
        <v>2.1608825244511043E-3</v>
      </c>
      <c r="N49" s="91">
        <f>-PMT($AC$55,$B49,NPV($F$7,N$17:N26))</f>
        <v>0</v>
      </c>
      <c r="O49" s="99">
        <f>-PMT($AC$55,$B49,NPV($F$7,O$17:O26))</f>
        <v>1.082647771192067E-3</v>
      </c>
      <c r="P49" s="90">
        <f>-PMT($AC$55,$B49,NPV($F$7,P$17:P26))</f>
        <v>1.4343811026110947E-3</v>
      </c>
      <c r="Q49" s="90">
        <f>-PMT($AC$55,$B49,NPV($F$7,Q$17:Q26))</f>
        <v>3.4267950516513908E-4</v>
      </c>
      <c r="R49" s="90">
        <f>-PMT($AC$55,$B49,NPV($F$7,R$17:R26))</f>
        <v>1.2091598535379252E-3</v>
      </c>
      <c r="S49" s="90">
        <f>-PMT($AC$55,$B49,NPV($F$7,S$17:S26))</f>
        <v>0</v>
      </c>
      <c r="T49" s="89">
        <f>-PMT($AC$55,$B49,NPV($F$7,T$17:T26))</f>
        <v>4.4604803145573545E-2</v>
      </c>
      <c r="U49" s="90">
        <f>-PMT($AC$55,$B49,NPV($F$7,U$17:U26))</f>
        <v>4.4079525777814065E-2</v>
      </c>
      <c r="V49" s="90">
        <f>-PMT($AC$55,$B49,NPV($F$7,V$17:V26))</f>
        <v>4.7537601782230481E-2</v>
      </c>
      <c r="W49" s="91">
        <f>-PMT($AC$55,$B49,NPV($F$7,W$17:W26))</f>
        <v>4.552403853915258E-2</v>
      </c>
      <c r="X49" s="65" t="str">
        <f>"10 years ("&amp;$A$17&amp;"-"&amp;$A$26&amp;")"</f>
        <v>10 years (2016-2025)</v>
      </c>
      <c r="Y49" s="73">
        <v>10</v>
      </c>
      <c r="Z49" s="89">
        <f>-PMT($AC$55,$B49,NPV($F$7,Z$17:Z26))</f>
        <v>5.8528964107808432E-2</v>
      </c>
      <c r="AA49" s="90">
        <f>-PMT($AC$55,$B49,NPV($F$7,AA$17:AA26))</f>
        <v>5.3552613534788338E-2</v>
      </c>
      <c r="AB49" s="90">
        <f>-PMT($AC$55,$B49,NPV($F$7,AB$17:AB26))</f>
        <v>5.1643274381535181E-2</v>
      </c>
      <c r="AC49" s="90">
        <f>-PMT($AC$55,$B49,NPV($F$7,AC$17:AC26))</f>
        <v>4.0540245237211343E-2</v>
      </c>
      <c r="AD49" s="90">
        <f>-PMT($AC$55,$B49,NPV($F$7,AD$17:AD26))</f>
        <v>5.7834835276926542E-3</v>
      </c>
      <c r="AE49" s="90">
        <f>-PMT($AC$55,$B49,NPV($F$7,AE$17:AE26))</f>
        <v>3.828397400623153E-3</v>
      </c>
      <c r="AF49" s="125">
        <f>-PMT($AC$55,$B49,NPV($F$7,AF$17:AF26))</f>
        <v>123.3352904813577</v>
      </c>
      <c r="AG49" s="91"/>
      <c r="AH49" s="31">
        <f>-PMT($AC$55,$B49,NPV($F$7,AH$17:AH26))</f>
        <v>9.7292508722343352E-3</v>
      </c>
      <c r="AI49" s="89">
        <f>-PMT($AC$55,$B49,NPV($F$7,AI$17:AI26))</f>
        <v>1.5630668812660219E-3</v>
      </c>
      <c r="AJ49" s="90">
        <f>-PMT($AC$55,$B49,NPV($F$7,AJ$17:AJ26))</f>
        <v>2.0957309948109789E-3</v>
      </c>
      <c r="AK49" s="90">
        <f>-PMT($AC$55,$B49,NPV($F$7,AK$17:AK26))</f>
        <v>6.077698871787856E-4</v>
      </c>
      <c r="AL49" s="91">
        <f>-PMT($AC$55,$B49,NPV($F$7,AL$17:AL26))</f>
        <v>1.1617948178550381E-3</v>
      </c>
      <c r="AM49" s="99">
        <f>-PMT($AC$55,$B49,NPV($F$7,AM$17:AM26))</f>
        <v>2.084200193543224E-3</v>
      </c>
      <c r="AN49" s="90">
        <f>-PMT($AC$55,$B49,NPV($F$7,AN$17:AN26))</f>
        <v>9.5638332935785186E-4</v>
      </c>
      <c r="AO49" s="90">
        <f>-PMT($AC$55,$B49,NPV($F$7,AO$17:AO26))</f>
        <v>1.279563910296184E-3</v>
      </c>
      <c r="AP49" s="91">
        <f>-PMT($AC$55,$B49,NPV($F$7,AP$17:AP26))</f>
        <v>3.1833069945368792E-4</v>
      </c>
    </row>
    <row r="50" spans="1:42" x14ac:dyDescent="0.2">
      <c r="A50" s="65" t="str">
        <f>"15 years ("&amp;$A$17&amp;"-"&amp;$A$31&amp;")"</f>
        <v>15 years (2016-2030)</v>
      </c>
      <c r="B50" s="73">
        <v>15</v>
      </c>
      <c r="C50" s="89">
        <f>-PMT($AC$55,$B50,NPV($F$7,C$17:C31))</f>
        <v>7.7903234616091263E-2</v>
      </c>
      <c r="D50" s="90">
        <f>-PMT($AC$55,$B50,NPV($F$7,D$17:D31))</f>
        <v>7.2207520197865888E-2</v>
      </c>
      <c r="E50" s="90">
        <f>-PMT($AC$55,$B50,NPV($F$7,E$17:E31))</f>
        <v>7.2889124422605062E-2</v>
      </c>
      <c r="F50" s="103">
        <f>-PMT($AC$55,$B50,NPV($F$7,F$17:F31))</f>
        <v>5.9474756154450116E-2</v>
      </c>
      <c r="G50" s="119">
        <f>-PMT($AC$55,$B50,NPV($F$7,G$17:G31))</f>
        <v>141.18340290060124</v>
      </c>
      <c r="H50" s="120">
        <f>-PMT($AC$55,$B50,NPV($F$7,H$17:H31))</f>
        <v>140.82235615754897</v>
      </c>
      <c r="I50" s="121">
        <f>-PMT($AC$55,$B50,NPV($F$7,I$17:I31))</f>
        <v>141.0028795290751</v>
      </c>
      <c r="J50" s="89">
        <f>-PMT($AC$55,$B50,NPV($F$7,J$17:J31))</f>
        <v>1.2488421370324908E-3</v>
      </c>
      <c r="K50" s="90">
        <f>-PMT($AC$55,$B50,NPV($F$7,K$17:K31))</f>
        <v>1.6581083359945706E-3</v>
      </c>
      <c r="L50" s="90">
        <f>-PMT($AC$55,$B50,NPV($F$7,L$17:L31))</f>
        <v>4.6176773033029887E-4</v>
      </c>
      <c r="M50" s="90">
        <f>-PMT($AC$55,$B50,NPV($F$7,M$17:M31))</f>
        <v>1.5251267941133696E-3</v>
      </c>
      <c r="N50" s="91">
        <f>-PMT($AC$55,$B50,NPV($F$7,N$17:N31))</f>
        <v>0</v>
      </c>
      <c r="O50" s="99">
        <f>-PMT($AC$55,$B50,NPV($F$7,O$17:O31))</f>
        <v>7.6412072648491831E-4</v>
      </c>
      <c r="P50" s="90">
        <f>-PMT($AC$55,$B50,NPV($F$7,P$17:P31))</f>
        <v>1.0123701903312604E-3</v>
      </c>
      <c r="Q50" s="90">
        <f>-PMT($AC$55,$B50,NPV($F$7,Q$17:Q31))</f>
        <v>2.4185937421730965E-4</v>
      </c>
      <c r="R50" s="90">
        <f>-PMT($AC$55,$B50,NPV($F$7,R$17:R31))</f>
        <v>8.5341154372347075E-4</v>
      </c>
      <c r="S50" s="90">
        <f>-PMT($AC$55,$B50,NPV($F$7,S$17:S31))</f>
        <v>0</v>
      </c>
      <c r="T50" s="89">
        <f>-PMT($AC$55,$B50,NPV($F$7,T$17:T31))</f>
        <v>4.2179770350329882E-2</v>
      </c>
      <c r="U50" s="90">
        <f>-PMT($AC$55,$B50,NPV($F$7,U$17:U31))</f>
        <v>4.1683050778000177E-2</v>
      </c>
      <c r="V50" s="90">
        <f>-PMT($AC$55,$B50,NPV($F$7,V$17:V31))</f>
        <v>4.495312129583736E-2</v>
      </c>
      <c r="W50" s="91">
        <f>-PMT($AC$55,$B50,NPV($F$7,W$17:W31))</f>
        <v>4.3049029601906853E-2</v>
      </c>
      <c r="X50" s="65" t="str">
        <f>"15 years ("&amp;$A$17&amp;"-"&amp;$A$31&amp;")"</f>
        <v>15 years (2016-2030)</v>
      </c>
      <c r="Y50" s="73">
        <v>15</v>
      </c>
      <c r="Z50" s="89">
        <f>-PMT($AC$55,$B50,NPV($F$7,Z$17:Z31))</f>
        <v>6.2239745360426535E-2</v>
      </c>
      <c r="AA50" s="90">
        <f>-PMT($AC$55,$B50,NPV($F$7,AA$17:AA31))</f>
        <v>5.7014319288660131E-2</v>
      </c>
      <c r="AB50" s="90">
        <f>-PMT($AC$55,$B50,NPV($F$7,AB$17:AB31))</f>
        <v>5.7639644265485061E-2</v>
      </c>
      <c r="AC50" s="90">
        <f>-PMT($AC$55,$B50,NPV($F$7,AC$17:AC31))</f>
        <v>4.5332884386443825E-2</v>
      </c>
      <c r="AD50" s="90">
        <f>-PMT($AC$55,$B50,NPV($F$7,AD$17:AD31))</f>
        <v>4.271911091375512E-3</v>
      </c>
      <c r="AE50" s="90">
        <f>-PMT($AC$55,$B50,NPV($F$7,AE$17:AE31))</f>
        <v>2.8901837440950934E-3</v>
      </c>
      <c r="AF50" s="125">
        <f>-PMT($AC$55,$B50,NPV($F$7,AF$17:AF31))</f>
        <v>130.72537305611223</v>
      </c>
      <c r="AG50" s="91"/>
      <c r="AH50" s="31">
        <f>-PMT($AC$55,$B50,NPV($F$7,AH$17:AH31))</f>
        <v>9.2311120855287591E-3</v>
      </c>
      <c r="AI50" s="89">
        <f>-PMT($AC$55,$B50,NPV($F$7,AI$17:AI31))</f>
        <v>1.103195178190249E-3</v>
      </c>
      <c r="AJ50" s="90">
        <f>-PMT($AC$55,$B50,NPV($F$7,AJ$17:AJ31))</f>
        <v>1.4791435708667163E-3</v>
      </c>
      <c r="AK50" s="90">
        <f>-PMT($AC$55,$B50,NPV($F$7,AK$17:AK31))</f>
        <v>4.2895721035417152E-4</v>
      </c>
      <c r="AL50" s="91">
        <f>-PMT($AC$55,$B50,NPV($F$7,AL$17:AL31))</f>
        <v>8.1998182961050368E-4</v>
      </c>
      <c r="AM50" s="99">
        <f>-PMT($AC$55,$B50,NPV($F$7,AM$17:AM31))</f>
        <v>1.4710052598886515E-3</v>
      </c>
      <c r="AN50" s="90">
        <f>-PMT($AC$55,$B50,NPV($F$7,AN$17:AN31))</f>
        <v>6.7500469115854347E-4</v>
      </c>
      <c r="AO50" s="90">
        <f>-PMT($AC$55,$B50,NPV($F$7,AO$17:AO31))</f>
        <v>9.0310194204976275E-4</v>
      </c>
      <c r="AP50" s="91">
        <f>-PMT($AC$55,$B50,NPV($F$7,AP$17:AP31))</f>
        <v>2.2467425861060741E-4</v>
      </c>
    </row>
    <row r="51" spans="1:42" ht="13.5" thickBot="1" x14ac:dyDescent="0.25">
      <c r="A51" s="66" t="str">
        <f>"30 years ("&amp;$A$17&amp;"-"&amp;$A$46&amp;")"</f>
        <v>30 years (2016-2045)</v>
      </c>
      <c r="B51" s="73">
        <f>2039-2010+1</f>
        <v>30</v>
      </c>
      <c r="C51" s="95">
        <f>-PMT($AC$55,$B51,NPV($F$7,C17:C$46))</f>
        <v>9.6513224506266274E-2</v>
      </c>
      <c r="D51" s="96">
        <f>-PMT($AC$55,$B51,NPV($F$7,D17:D$46))</f>
        <v>8.9353268939007122E-2</v>
      </c>
      <c r="E51" s="96">
        <f>-PMT($AC$55,$B51,NPV($F$7,E17:E$46))</f>
        <v>0.10278332384741139</v>
      </c>
      <c r="F51" s="104">
        <f>-PMT($AC$55,$B51,NPV($F$7,F17:F$46))</f>
        <v>7.8521569487644077E-2</v>
      </c>
      <c r="G51" s="122">
        <f>-PMT($AC$55,$B51,NPV($F$7,G17:G$46))</f>
        <v>148.28939021559245</v>
      </c>
      <c r="H51" s="123">
        <f>-PMT($AC$55,$B51,NPV($F$7,H17:H$46))</f>
        <v>167.8318380363157</v>
      </c>
      <c r="I51" s="124">
        <f>-PMT($AC$55,$B51,NPV($F$7,I17:I$46))</f>
        <v>158.06061412595409</v>
      </c>
      <c r="J51" s="95">
        <f>-PMT($AC$55,$B51,NPV($F$7,J17:J$46))</f>
        <v>7.3566137745069817E-4</v>
      </c>
      <c r="K51" s="96">
        <f>-PMT($AC$55,$B51,NPV($F$7,K17:K$46))</f>
        <v>9.7674976384025999E-4</v>
      </c>
      <c r="L51" s="96">
        <f>-PMT($AC$55,$B51,NPV($F$7,L17:L$46))</f>
        <v>2.7201571318235575E-4</v>
      </c>
      <c r="M51" s="96">
        <f>-PMT($AC$55,$B51,NPV($F$7,M17:M$46))</f>
        <v>8.9841369447259351E-4</v>
      </c>
      <c r="N51" s="97">
        <f>-PMT($AC$55,$B51,NPV($F$7,N17:N$46))</f>
        <v>0</v>
      </c>
      <c r="O51" s="100">
        <f>-PMT($AC$55,$B51,NPV($F$7,O17:O$46))</f>
        <v>4.5012423068961383E-4</v>
      </c>
      <c r="P51" s="96">
        <f>-PMT($AC$55,$B51,NPV($F$7,P17:P$46))</f>
        <v>5.9636172309082203E-4</v>
      </c>
      <c r="Q51" s="96">
        <f>-PMT($AC$55,$B51,NPV($F$7,Q17:Q$46))</f>
        <v>1.4247325191065431E-4</v>
      </c>
      <c r="R51" s="96">
        <f>-PMT($AC$55,$B51,NPV($F$7,R17:R$46))</f>
        <v>5.0272319708860157E-4</v>
      </c>
      <c r="S51" s="96">
        <f>-PMT($AC$55,$B51,NPV($F$7,S17:S$46))</f>
        <v>0</v>
      </c>
      <c r="T51" s="95">
        <f>-PMT($AC$55,$B51,NPV($F$7,T17:T$46))</f>
        <v>3.8654600317272067E-2</v>
      </c>
      <c r="U51" s="96">
        <f>-PMT($AC$55,$B51,NPV($F$7,U17:U$46))</f>
        <v>3.8199394032868456E-2</v>
      </c>
      <c r="V51" s="96">
        <f>-PMT($AC$55,$B51,NPV($F$7,V17:V$46))</f>
        <v>4.1196168738525496E-2</v>
      </c>
      <c r="W51" s="97">
        <f>-PMT($AC$55,$B51,NPV($F$7,W17:W$46))</f>
        <v>3.9451211314978363E-2</v>
      </c>
      <c r="X51" s="66" t="str">
        <f>"30 years ("&amp;$A$17&amp;"-"&amp;$A$46&amp;")"</f>
        <v>30 years (2016-2045)</v>
      </c>
      <c r="Y51" s="73">
        <f>2039-2010+1</f>
        <v>30</v>
      </c>
      <c r="Z51" s="95">
        <f>-PMT($AC$55,$B51,NPV($F$7,Z17:Z$46))</f>
        <v>8.006424170254843E-2</v>
      </c>
      <c r="AA51" s="96">
        <f>-PMT($AC$55,$B51,NPV($F$7,AA17:AA$46))</f>
        <v>7.3495475127081294E-2</v>
      </c>
      <c r="AB51" s="96">
        <f>-PMT($AC$55,$B51,NPV($F$7,AB17:AB$46))</f>
        <v>8.581662641919531E-2</v>
      </c>
      <c r="AC51" s="96">
        <f>-PMT($AC$55,$B51,NPV($F$7,AC17:AC$46))</f>
        <v>6.3558136180876662E-2</v>
      </c>
      <c r="AD51" s="96">
        <f>-PMT($AC$55,$B51,NPV($F$7,AD17:AD$46))</f>
        <v>2.7794674165927884E-3</v>
      </c>
      <c r="AE51" s="96">
        <f>-PMT($AC$55,$B51,NPV($F$7,AE17:AE$46))</f>
        <v>1.9628104116851341E-3</v>
      </c>
      <c r="AF51" s="127">
        <f>-PMT($AC$55,$B51,NPV($F$7,AF17:AF$46))</f>
        <v>137.30499094036338</v>
      </c>
      <c r="AG51" s="97"/>
      <c r="AH51" s="72">
        <f>-PMT($AC$55,$B51,NPV($F$7,AH17:AH$46))</f>
        <v>8.4800009637509347E-3</v>
      </c>
      <c r="AI51" s="95">
        <f>-PMT($AC$55,$B51,NPV($F$7,AI17:AI$46))</f>
        <v>6.4986443067406878E-4</v>
      </c>
      <c r="AJ51" s="96">
        <f>-PMT($AC$55,$B51,NPV($F$7,AJ17:AJ$46))</f>
        <v>8.7132613844758755E-4</v>
      </c>
      <c r="AK51" s="96">
        <f>-PMT($AC$55,$B51,NPV($F$7,AK17:AK$46))</f>
        <v>2.5268786412541486E-4</v>
      </c>
      <c r="AL51" s="97">
        <f>-PMT($AC$55,$B51,NPV($F$7,AL17:AL$46))</f>
        <v>4.8303059639643854E-4</v>
      </c>
      <c r="AM51" s="100">
        <f>-PMT($AC$55,$B51,NPV($F$7,AM17:AM$46))</f>
        <v>8.6653206489200436E-4</v>
      </c>
      <c r="AN51" s="96">
        <f>-PMT($AC$55,$B51,NPV($F$7,AN17:AN$46))</f>
        <v>3.976282239029368E-4</v>
      </c>
      <c r="AO51" s="96">
        <f>-PMT($AC$55,$B51,NPV($F$7,AO17:AO$46))</f>
        <v>5.3199455636997314E-4</v>
      </c>
      <c r="AP51" s="97">
        <f>-PMT($AC$55,$B51,NPV($F$7,AP17:AP$46))</f>
        <v>1.3234993412373442E-4</v>
      </c>
    </row>
    <row r="52" spans="1:42" x14ac:dyDescent="0.2">
      <c r="A52" s="36"/>
      <c r="C52" s="33"/>
      <c r="D52" s="33"/>
      <c r="E52" s="33"/>
      <c r="F52" s="33"/>
      <c r="G52" s="33"/>
      <c r="H52" s="33"/>
      <c r="I52" s="33"/>
      <c r="J52" s="33"/>
      <c r="K52" s="33"/>
      <c r="L52" s="33"/>
      <c r="M52" s="33"/>
      <c r="N52" s="33"/>
      <c r="O52" s="33"/>
      <c r="P52" s="33"/>
      <c r="Q52" s="33"/>
      <c r="R52" s="33"/>
      <c r="S52" s="33"/>
      <c r="T52" s="33"/>
      <c r="U52" s="33"/>
      <c r="V52" s="33"/>
      <c r="W52" s="33"/>
      <c r="X52" s="36"/>
      <c r="Z52" s="33"/>
      <c r="AA52" s="33"/>
      <c r="AB52" s="33"/>
      <c r="AC52" s="33"/>
      <c r="AD52" s="33"/>
      <c r="AE52" s="33"/>
      <c r="AF52" s="33"/>
      <c r="AG52" s="33"/>
      <c r="AH52" s="6"/>
      <c r="AI52" s="33"/>
      <c r="AJ52" s="33"/>
      <c r="AK52" s="33"/>
      <c r="AL52" s="33"/>
      <c r="AM52" s="33"/>
      <c r="AN52" s="33"/>
      <c r="AO52" s="33"/>
    </row>
    <row r="53" spans="1:42" ht="15" x14ac:dyDescent="0.3">
      <c r="A53" s="37" t="s">
        <v>34</v>
      </c>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6"/>
      <c r="Z53" s="6" t="s">
        <v>52</v>
      </c>
      <c r="AA53" s="56" t="s">
        <v>91</v>
      </c>
      <c r="AB53" s="33"/>
      <c r="AC53" s="33"/>
      <c r="AD53" s="33"/>
      <c r="AE53" s="33"/>
      <c r="AF53" s="33"/>
      <c r="AG53" s="33"/>
    </row>
    <row r="54" spans="1:42" ht="12.75" customHeight="1" x14ac:dyDescent="0.2">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row>
    <row r="55" spans="1:42" ht="12.75" customHeight="1" x14ac:dyDescent="0.2">
      <c r="C55" s="57">
        <v>1</v>
      </c>
      <c r="D55" s="39" t="s">
        <v>111</v>
      </c>
      <c r="E55" s="33"/>
      <c r="F55" s="33"/>
      <c r="G55" s="33"/>
      <c r="H55" s="33"/>
      <c r="I55" s="33"/>
      <c r="J55" s="32"/>
      <c r="K55" s="33"/>
      <c r="L55" s="33"/>
      <c r="M55" s="33"/>
      <c r="N55" s="33"/>
      <c r="O55" s="33"/>
      <c r="P55" s="33"/>
      <c r="Q55" s="33"/>
      <c r="R55" s="33"/>
      <c r="S55" s="33"/>
      <c r="T55" s="32"/>
      <c r="U55" s="32"/>
      <c r="V55" s="32"/>
      <c r="W55" s="32"/>
      <c r="X55" s="32"/>
      <c r="Y55" s="32"/>
      <c r="Z55" s="38"/>
      <c r="AA55" s="226" t="s">
        <v>106</v>
      </c>
      <c r="AB55" s="226"/>
      <c r="AC55" s="165">
        <v>2.4299999999999999E-2</v>
      </c>
      <c r="AD55" s="33"/>
      <c r="AE55" s="33"/>
      <c r="AF55" s="180"/>
      <c r="AG55" s="180"/>
      <c r="AH55" s="180"/>
      <c r="AI55" s="180"/>
      <c r="AJ55" s="180"/>
      <c r="AK55" s="180"/>
      <c r="AL55" s="180"/>
      <c r="AM55" s="180"/>
      <c r="AN55" s="180"/>
      <c r="AO55" s="180"/>
      <c r="AP55" s="180"/>
    </row>
    <row r="56" spans="1:42" x14ac:dyDescent="0.2">
      <c r="C56" s="57">
        <v>2</v>
      </c>
      <c r="D56" s="40" t="s">
        <v>88</v>
      </c>
      <c r="Z56" s="39"/>
      <c r="AH56" s="6"/>
    </row>
    <row r="57" spans="1:42" x14ac:dyDescent="0.2">
      <c r="C57" s="57">
        <v>3</v>
      </c>
      <c r="D57" s="3" t="s">
        <v>72</v>
      </c>
      <c r="Z57" s="39"/>
      <c r="AH57" s="6"/>
    </row>
    <row r="58" spans="1:42" x14ac:dyDescent="0.2">
      <c r="C58" s="57">
        <v>4</v>
      </c>
      <c r="D58" s="6" t="s">
        <v>89</v>
      </c>
      <c r="E58" s="130">
        <v>2.1999999999999999E-2</v>
      </c>
      <c r="Z58" s="39"/>
      <c r="AH58" s="6"/>
    </row>
    <row r="59" spans="1:42" x14ac:dyDescent="0.2">
      <c r="C59" s="166">
        <v>5</v>
      </c>
      <c r="D59" s="167" t="s">
        <v>107</v>
      </c>
      <c r="E59" s="6"/>
      <c r="Z59" s="39"/>
      <c r="AH59" s="6"/>
    </row>
    <row r="63" spans="1:42" x14ac:dyDescent="0.2">
      <c r="A63" s="64"/>
    </row>
    <row r="64" spans="1:42" x14ac:dyDescent="0.2">
      <c r="A64" s="63"/>
    </row>
  </sheetData>
  <mergeCells count="24">
    <mergeCell ref="AM12:AP12"/>
    <mergeCell ref="AA55:AB55"/>
    <mergeCell ref="AH10:AH12"/>
    <mergeCell ref="AI10:AL10"/>
    <mergeCell ref="AM10:AP10"/>
    <mergeCell ref="AI11:AL11"/>
    <mergeCell ref="AM11:AP11"/>
    <mergeCell ref="Z10:AG10"/>
    <mergeCell ref="Z11:AC12"/>
    <mergeCell ref="AD11:AE12"/>
    <mergeCell ref="AF11:AG12"/>
    <mergeCell ref="O12:R12"/>
    <mergeCell ref="AI12:AL12"/>
    <mergeCell ref="C10:F12"/>
    <mergeCell ref="G10:I11"/>
    <mergeCell ref="J10:N10"/>
    <mergeCell ref="O10:S10"/>
    <mergeCell ref="T10:W12"/>
    <mergeCell ref="G12:G13"/>
    <mergeCell ref="H12:H13"/>
    <mergeCell ref="I12:I13"/>
    <mergeCell ref="J12:M12"/>
    <mergeCell ref="J11:N11"/>
    <mergeCell ref="O11:S11"/>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Z65"/>
  <sheetViews>
    <sheetView showGridLines="0" showWhiteSpace="0" view="pageBreakPreview" topLeftCell="A7"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64</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38</v>
      </c>
      <c r="E2" s="2"/>
      <c r="F2" s="2"/>
      <c r="G2" s="2"/>
      <c r="H2" s="2"/>
      <c r="I2" s="2"/>
      <c r="J2" s="2"/>
      <c r="M2" s="2" t="s">
        <v>39</v>
      </c>
      <c r="N2" s="2"/>
      <c r="O2" s="2"/>
      <c r="P2" s="2"/>
      <c r="Q2" s="2"/>
      <c r="R2" s="2"/>
      <c r="S2" s="2"/>
      <c r="U2" s="2"/>
      <c r="V2" s="2"/>
      <c r="W2" s="2"/>
      <c r="X2" s="2"/>
      <c r="Y2" s="2"/>
      <c r="Z2" s="9" t="s">
        <v>4</v>
      </c>
      <c r="AA2" s="9" t="str">
        <f>M1</f>
        <v>MA-NEMA</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8.753455761676622E-2</v>
      </c>
      <c r="D16" s="90">
        <f t="shared" ref="D16:D46" si="1">(AA16+AH16)*(1+$F$5)</f>
        <v>7.8019552358796318E-2</v>
      </c>
      <c r="E16" s="90">
        <f t="shared" ref="E16:E46" si="2">(AB16+AH16)*(1+$F$5)</f>
        <v>5.2142248583359828E-2</v>
      </c>
      <c r="F16" s="91">
        <f t="shared" ref="F16:F46" si="3">(AC16+AH16)*(1+$F$5)</f>
        <v>4.061674921464923E-2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7.3643942043763497E-2</v>
      </c>
      <c r="AA16" s="90">
        <v>6.491457942177277E-2</v>
      </c>
      <c r="AB16" s="90">
        <v>4.1173933756234703E-2</v>
      </c>
      <c r="AC16" s="90">
        <v>3.0600081124390114E-2</v>
      </c>
      <c r="AD16" s="25"/>
      <c r="AE16" s="25"/>
      <c r="AF16" s="125">
        <v>39.674354000000001</v>
      </c>
      <c r="AG16" s="34">
        <v>0.17</v>
      </c>
      <c r="AH16" s="31">
        <v>6.6629915496000001E-3</v>
      </c>
      <c r="AI16" s="26"/>
      <c r="AJ16" s="25"/>
      <c r="AK16" s="25"/>
      <c r="AL16" s="27"/>
      <c r="AM16" s="26"/>
      <c r="AN16" s="25"/>
      <c r="AO16" s="25"/>
      <c r="AP16" s="27"/>
      <c r="AQ16" s="33"/>
      <c r="AR16" s="3"/>
    </row>
    <row r="17" spans="1:50" x14ac:dyDescent="0.2">
      <c r="A17" s="85">
        <f>A16+1</f>
        <v>2016</v>
      </c>
      <c r="B17" s="86"/>
      <c r="C17" s="92">
        <f t="shared" si="0"/>
        <v>8.1102863065265707E-2</v>
      </c>
      <c r="D17" s="93">
        <f t="shared" si="1"/>
        <v>7.5285931082881577E-2</v>
      </c>
      <c r="E17" s="93">
        <f t="shared" si="2"/>
        <v>6.1117684417792764E-2</v>
      </c>
      <c r="F17" s="94">
        <f t="shared" si="3"/>
        <v>4.1582023240867169E-2</v>
      </c>
      <c r="G17" s="105">
        <f>AF17*1.08</f>
        <v>127.6520634</v>
      </c>
      <c r="H17" s="106">
        <v>0</v>
      </c>
      <c r="I17" s="107">
        <f>(G17*$F$8)+(H17*(1-$F$8))</f>
        <v>63.826031700000001</v>
      </c>
      <c r="J17" s="92">
        <v>2.0453587827542124E-2</v>
      </c>
      <c r="K17" s="93">
        <v>1.019607498410232E-2</v>
      </c>
      <c r="L17" s="93">
        <v>3.4186980471072499E-2</v>
      </c>
      <c r="M17" s="93">
        <v>1.0076721958669016E-2</v>
      </c>
      <c r="N17" s="88"/>
      <c r="O17" s="98"/>
      <c r="P17" s="98"/>
      <c r="Q17" s="98"/>
      <c r="R17" s="98"/>
      <c r="S17" s="98"/>
      <c r="T17" s="92">
        <v>4.7251029999999999E-2</v>
      </c>
      <c r="U17" s="93">
        <v>4.6694589999999994E-2</v>
      </c>
      <c r="V17" s="93">
        <v>5.0357819999999998E-2</v>
      </c>
      <c r="W17" s="94">
        <v>4.8224799999999998E-2</v>
      </c>
      <c r="X17" s="85">
        <v>2016</v>
      </c>
      <c r="Y17" s="87"/>
      <c r="Z17" s="92">
        <v>6.7159304732348754E-2</v>
      </c>
      <c r="AA17" s="93">
        <v>6.1822669886124781E-2</v>
      </c>
      <c r="AB17" s="93">
        <v>4.8824278450263492E-2</v>
      </c>
      <c r="AC17" s="93">
        <v>3.0901653517304232E-2</v>
      </c>
      <c r="AD17" s="93">
        <v>4.2546851809578672E-2</v>
      </c>
      <c r="AE17" s="93">
        <v>2.6817130105060951E-2</v>
      </c>
      <c r="AF17" s="126">
        <v>118.196355</v>
      </c>
      <c r="AG17" s="163">
        <v>0.17</v>
      </c>
      <c r="AH17" s="88">
        <v>7.2469916578032601E-3</v>
      </c>
      <c r="AI17" s="92">
        <v>1.8298702659985532E-2</v>
      </c>
      <c r="AJ17" s="93">
        <v>1.0450114495259816E-2</v>
      </c>
      <c r="AK17" s="93">
        <v>2.9138848324572249E-2</v>
      </c>
      <c r="AL17" s="94">
        <v>9.2566374732424763E-3</v>
      </c>
      <c r="AM17" s="102"/>
      <c r="AN17" s="93"/>
      <c r="AO17" s="93"/>
      <c r="AP17" s="93"/>
      <c r="AQ17" s="144"/>
      <c r="AR17" s="3"/>
      <c r="AS17" s="3"/>
      <c r="AT17" s="3"/>
      <c r="AU17" s="3"/>
      <c r="AV17" s="3"/>
      <c r="AX17" s="32"/>
    </row>
    <row r="18" spans="1:50" x14ac:dyDescent="0.2">
      <c r="A18" s="69">
        <f t="shared" ref="A18:A46" si="4">A17+1</f>
        <v>2017</v>
      </c>
      <c r="B18" s="24"/>
      <c r="C18" s="89">
        <f t="shared" si="0"/>
        <v>7.7855462253356503E-2</v>
      </c>
      <c r="D18" s="90">
        <f t="shared" si="1"/>
        <v>7.2216330188738992E-2</v>
      </c>
      <c r="E18" s="90">
        <f t="shared" si="2"/>
        <v>6.246253337443404E-2</v>
      </c>
      <c r="F18" s="91">
        <f t="shared" si="3"/>
        <v>4.7586213391691626E-2</v>
      </c>
      <c r="G18" s="108">
        <f t="shared" ref="G18:G46" si="5">AF18*1.08</f>
        <v>185.43618900000004</v>
      </c>
      <c r="H18" s="168">
        <v>0</v>
      </c>
      <c r="I18" s="110">
        <f t="shared" ref="I18:I46" si="6">(G18*$F$8)+(H18*(1-$F$8))</f>
        <v>92.718094500000021</v>
      </c>
      <c r="J18" s="89">
        <v>1.9567006134038452E-2</v>
      </c>
      <c r="K18" s="90">
        <v>9.7481572563141317E-3</v>
      </c>
      <c r="L18" s="90">
        <v>3.5277463514295733E-2</v>
      </c>
      <c r="M18" s="90">
        <v>1.1930462855729565E-2</v>
      </c>
      <c r="N18" s="31"/>
      <c r="O18" s="99">
        <v>1.9567006134038452E-2</v>
      </c>
      <c r="P18" s="99">
        <v>9.7481572563141317E-3</v>
      </c>
      <c r="Q18" s="99">
        <v>3.5277463514295733E-2</v>
      </c>
      <c r="R18" s="99">
        <v>1.1930462855729565E-2</v>
      </c>
      <c r="S18" s="99"/>
      <c r="T18" s="89">
        <v>4.6940235000000004E-2</v>
      </c>
      <c r="U18" s="90">
        <v>4.6387454999999994E-2</v>
      </c>
      <c r="V18" s="90">
        <v>5.0026589999999996E-2</v>
      </c>
      <c r="W18" s="91">
        <v>4.7907600000000002E-2</v>
      </c>
      <c r="X18" s="69">
        <v>2017</v>
      </c>
      <c r="Y18" s="33"/>
      <c r="Z18" s="89">
        <v>6.4247324157652802E-2</v>
      </c>
      <c r="AA18" s="90">
        <v>5.9073808502040401E-2</v>
      </c>
      <c r="AB18" s="90">
        <v>5.0125371057723932E-2</v>
      </c>
      <c r="AC18" s="90">
        <v>3.6477371073556586E-2</v>
      </c>
      <c r="AD18" s="90">
        <v>2.4964069674493366E-2</v>
      </c>
      <c r="AE18" s="90">
        <v>1.5905216996632984E-2</v>
      </c>
      <c r="AF18" s="125">
        <v>171.70017500000003</v>
      </c>
      <c r="AG18" s="34">
        <v>0.17</v>
      </c>
      <c r="AH18" s="31">
        <v>7.1797054325825182E-3</v>
      </c>
      <c r="AI18" s="89">
        <v>1.7505526669054278E-2</v>
      </c>
      <c r="AJ18" s="90">
        <v>9.9910367082543805E-3</v>
      </c>
      <c r="AK18" s="90">
        <v>3.0068308006566881E-2</v>
      </c>
      <c r="AL18" s="91">
        <v>1.0959513420777235E-2</v>
      </c>
      <c r="AM18" s="101">
        <v>1.7505526669054278E-2</v>
      </c>
      <c r="AN18" s="90">
        <v>9.9910367082543805E-3</v>
      </c>
      <c r="AO18" s="90">
        <v>3.0068308006566881E-2</v>
      </c>
      <c r="AP18" s="90">
        <v>1.0959513420777235E-2</v>
      </c>
      <c r="AQ18" s="46"/>
      <c r="AR18" s="3"/>
      <c r="AS18" s="3"/>
      <c r="AT18" s="3"/>
      <c r="AU18" s="3"/>
      <c r="AV18" s="3"/>
      <c r="AX18" s="32"/>
    </row>
    <row r="19" spans="1:50" x14ac:dyDescent="0.2">
      <c r="A19" s="85">
        <f t="shared" si="4"/>
        <v>2018</v>
      </c>
      <c r="B19" s="86"/>
      <c r="C19" s="92">
        <f t="shared" si="0"/>
        <v>6.7231749669307575E-2</v>
      </c>
      <c r="D19" s="93">
        <f t="shared" si="1"/>
        <v>6.1553082345431283E-2</v>
      </c>
      <c r="E19" s="93">
        <f t="shared" si="2"/>
        <v>6.0950619084464808E-2</v>
      </c>
      <c r="F19" s="94">
        <f t="shared" si="3"/>
        <v>5.0724655831278637E-2</v>
      </c>
      <c r="G19" s="105">
        <f t="shared" si="5"/>
        <v>143.56055412000001</v>
      </c>
      <c r="H19" s="106">
        <v>0</v>
      </c>
      <c r="I19" s="107">
        <f t="shared" si="6"/>
        <v>71.780277060000003</v>
      </c>
      <c r="J19" s="92">
        <v>1.0354043919631739E-2</v>
      </c>
      <c r="K19" s="93">
        <v>5.0896814104195434E-3</v>
      </c>
      <c r="L19" s="93">
        <v>0</v>
      </c>
      <c r="M19" s="93">
        <v>0</v>
      </c>
      <c r="N19" s="88"/>
      <c r="O19" s="98">
        <v>1.0354043919631739E-2</v>
      </c>
      <c r="P19" s="98">
        <v>5.0896814104195434E-3</v>
      </c>
      <c r="Q19" s="98">
        <v>0</v>
      </c>
      <c r="R19" s="98">
        <v>0</v>
      </c>
      <c r="S19" s="98"/>
      <c r="T19" s="92">
        <v>4.6634535000000005E-2</v>
      </c>
      <c r="U19" s="93">
        <v>4.6085355000000001E-2</v>
      </c>
      <c r="V19" s="93">
        <v>4.9700790000000002E-2</v>
      </c>
      <c r="W19" s="94">
        <v>4.7595600000000002E-2</v>
      </c>
      <c r="X19" s="85">
        <v>2018</v>
      </c>
      <c r="Y19" s="87"/>
      <c r="Z19" s="92">
        <v>5.457345731188535E-2</v>
      </c>
      <c r="AA19" s="93">
        <v>4.9363670776219025E-2</v>
      </c>
      <c r="AB19" s="93">
        <v>4.8810952188176389E-2</v>
      </c>
      <c r="AC19" s="93">
        <v>3.9429334524702833E-2</v>
      </c>
      <c r="AD19" s="93">
        <v>1.1641356761407807E-2</v>
      </c>
      <c r="AE19" s="93">
        <v>7.6362152414879755E-3</v>
      </c>
      <c r="AF19" s="126">
        <v>132.92643899999999</v>
      </c>
      <c r="AG19" s="163">
        <v>0.17</v>
      </c>
      <c r="AH19" s="88">
        <v>7.1070469718830633E-3</v>
      </c>
      <c r="AI19" s="92">
        <v>9.2631949275248562E-3</v>
      </c>
      <c r="AJ19" s="93">
        <v>5.2164929706980225E-3</v>
      </c>
      <c r="AK19" s="93">
        <v>0</v>
      </c>
      <c r="AL19" s="94">
        <v>0</v>
      </c>
      <c r="AM19" s="102">
        <v>9.2631949275248562E-3</v>
      </c>
      <c r="AN19" s="93">
        <v>5.2164929706980225E-3</v>
      </c>
      <c r="AO19" s="93">
        <v>0</v>
      </c>
      <c r="AP19" s="93">
        <v>0</v>
      </c>
      <c r="AQ19" s="144"/>
      <c r="AR19" s="3"/>
      <c r="AS19" s="3"/>
      <c r="AT19" s="3"/>
      <c r="AU19" s="3"/>
      <c r="AV19" s="3"/>
      <c r="AX19" s="32"/>
    </row>
    <row r="20" spans="1:50" x14ac:dyDescent="0.2">
      <c r="A20" s="69">
        <f t="shared" si="4"/>
        <v>2019</v>
      </c>
      <c r="B20" s="24"/>
      <c r="C20" s="89">
        <f t="shared" si="0"/>
        <v>6.6167516611009405E-2</v>
      </c>
      <c r="D20" s="90">
        <f t="shared" si="1"/>
        <v>6.0646682132568179E-2</v>
      </c>
      <c r="E20" s="90">
        <f t="shared" si="2"/>
        <v>6.045107148540578E-2</v>
      </c>
      <c r="F20" s="91">
        <f t="shared" si="3"/>
        <v>5.0085620125884148E-2</v>
      </c>
      <c r="G20" s="108">
        <f t="shared" si="5"/>
        <v>133.15712580000002</v>
      </c>
      <c r="H20" s="168">
        <v>0</v>
      </c>
      <c r="I20" s="110">
        <f t="shared" si="6"/>
        <v>66.578562900000009</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5.370673310504602E-2</v>
      </c>
      <c r="AA20" s="90">
        <v>4.8641747345008195E-2</v>
      </c>
      <c r="AB20" s="90">
        <v>4.8462288035684892E-2</v>
      </c>
      <c r="AC20" s="90">
        <v>3.8952699632454034E-2</v>
      </c>
      <c r="AD20" s="90">
        <v>7.4661677318493382E-3</v>
      </c>
      <c r="AE20" s="90">
        <v>5.0434836829590414E-3</v>
      </c>
      <c r="AF20" s="125">
        <v>123.29363499999999</v>
      </c>
      <c r="AG20" s="34">
        <v>0.17</v>
      </c>
      <c r="AH20" s="31">
        <v>6.99741057477912E-3</v>
      </c>
      <c r="AI20" s="26"/>
      <c r="AJ20" s="25"/>
      <c r="AK20" s="25"/>
      <c r="AL20" s="27"/>
      <c r="AM20" s="147"/>
      <c r="AN20" s="25"/>
      <c r="AO20" s="25"/>
      <c r="AP20" s="25"/>
      <c r="AQ20" s="33"/>
      <c r="AR20" s="3"/>
      <c r="AS20" s="3"/>
      <c r="AT20" s="3"/>
      <c r="AU20" s="3"/>
      <c r="AV20" s="3"/>
    </row>
    <row r="21" spans="1:50" x14ac:dyDescent="0.2">
      <c r="A21" s="69">
        <f t="shared" si="4"/>
        <v>2020</v>
      </c>
      <c r="B21" s="24"/>
      <c r="C21" s="89">
        <f t="shared" si="0"/>
        <v>6.4612517348826767E-2</v>
      </c>
      <c r="D21" s="90">
        <f t="shared" si="1"/>
        <v>5.8581102040025576E-2</v>
      </c>
      <c r="E21" s="90">
        <f t="shared" si="2"/>
        <v>6.0504973060976679E-2</v>
      </c>
      <c r="F21" s="91">
        <f t="shared" si="3"/>
        <v>4.813062550357626E-2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5.2426972364733329E-2</v>
      </c>
      <c r="AA21" s="90">
        <v>4.6893563824548748E-2</v>
      </c>
      <c r="AB21" s="90">
        <v>4.8658583109824988E-2</v>
      </c>
      <c r="AC21" s="90">
        <v>3.7305970671842957E-2</v>
      </c>
      <c r="AD21" s="90">
        <v>7.3453425979728522E-3</v>
      </c>
      <c r="AE21" s="90">
        <v>4.9670752191450646E-3</v>
      </c>
      <c r="AF21" s="125">
        <v>135.75391666666667</v>
      </c>
      <c r="AG21" s="34">
        <v>0.17</v>
      </c>
      <c r="AH21" s="31">
        <v>6.8505664874013153E-3</v>
      </c>
      <c r="AI21" s="26"/>
      <c r="AJ21" s="25"/>
      <c r="AK21" s="25"/>
      <c r="AL21" s="27"/>
      <c r="AM21" s="26"/>
      <c r="AN21" s="25"/>
      <c r="AO21" s="25"/>
      <c r="AP21" s="27"/>
      <c r="AQ21" s="33"/>
      <c r="AR21" s="3"/>
      <c r="AS21" s="3"/>
      <c r="AT21" s="3"/>
      <c r="AU21" s="3"/>
      <c r="AV21" s="3"/>
    </row>
    <row r="22" spans="1:50" x14ac:dyDescent="0.2">
      <c r="A22" s="69">
        <f t="shared" si="4"/>
        <v>2021</v>
      </c>
      <c r="B22" s="24"/>
      <c r="C22" s="89">
        <f t="shared" si="0"/>
        <v>6.8931314528164742E-2</v>
      </c>
      <c r="D22" s="90">
        <f t="shared" si="1"/>
        <v>6.3181469965224946E-2</v>
      </c>
      <c r="E22" s="90">
        <f t="shared" si="2"/>
        <v>6.5850812827136576E-2</v>
      </c>
      <c r="F22" s="91">
        <f t="shared" si="3"/>
        <v>5.3455868972864876E-2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5.4488760565476198E-2</v>
      </c>
      <c r="AA22" s="90">
        <v>4.921367381048556E-2</v>
      </c>
      <c r="AB22" s="90">
        <v>5.1662612215909065E-2</v>
      </c>
      <c r="AC22" s="90">
        <v>4.0291104092724024E-2</v>
      </c>
      <c r="AD22" s="90">
        <v>1.3118284149075002E-3</v>
      </c>
      <c r="AE22" s="90">
        <v>1.2220995926737498E-3</v>
      </c>
      <c r="AF22" s="125">
        <v>138.60024999999999</v>
      </c>
      <c r="AG22" s="34">
        <v>0.17</v>
      </c>
      <c r="AH22" s="31">
        <v>8.7509775337575087E-3</v>
      </c>
      <c r="AI22" s="26"/>
      <c r="AJ22" s="25"/>
      <c r="AK22" s="25"/>
      <c r="AL22" s="27"/>
      <c r="AM22" s="26"/>
      <c r="AN22" s="25"/>
      <c r="AO22" s="25"/>
      <c r="AP22" s="27"/>
      <c r="AQ22" s="33"/>
      <c r="AR22" s="3"/>
      <c r="AS22" s="3"/>
      <c r="AT22" s="3"/>
      <c r="AU22" s="3"/>
      <c r="AV22" s="3"/>
    </row>
    <row r="23" spans="1:50" x14ac:dyDescent="0.2">
      <c r="A23" s="69">
        <f t="shared" si="4"/>
        <v>2022</v>
      </c>
      <c r="B23" s="24"/>
      <c r="C23" s="89">
        <f t="shared" si="0"/>
        <v>7.2646396435870023E-2</v>
      </c>
      <c r="D23" s="90">
        <f t="shared" si="1"/>
        <v>6.6449630174876553E-2</v>
      </c>
      <c r="E23" s="90">
        <f t="shared" si="2"/>
        <v>6.8880340115254582E-2</v>
      </c>
      <c r="F23" s="91">
        <f t="shared" si="3"/>
        <v>5.6039032233406449E-2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5.7682317068246489E-2</v>
      </c>
      <c r="AA23" s="90">
        <v>5.1997210406784594E-2</v>
      </c>
      <c r="AB23" s="90">
        <v>5.422721952639746E-2</v>
      </c>
      <c r="AC23" s="90">
        <v>4.2446203121032207E-2</v>
      </c>
      <c r="AD23" s="90">
        <v>1.3112963861375E-3</v>
      </c>
      <c r="AE23" s="90">
        <v>1.2213015495187499E-3</v>
      </c>
      <c r="AF23" s="125">
        <v>139.90333333333334</v>
      </c>
      <c r="AG23" s="34">
        <v>0.17</v>
      </c>
      <c r="AH23" s="31">
        <v>8.9657530564048998E-3</v>
      </c>
      <c r="AI23" s="26"/>
      <c r="AJ23" s="25"/>
      <c r="AK23" s="25"/>
      <c r="AL23" s="27"/>
      <c r="AM23" s="26"/>
      <c r="AN23" s="25"/>
      <c r="AO23" s="25"/>
      <c r="AP23" s="27"/>
      <c r="AQ23" s="33"/>
      <c r="AR23" s="3"/>
      <c r="AS23" s="3"/>
      <c r="AT23" s="3"/>
      <c r="AU23" s="3"/>
      <c r="AV23" s="3"/>
    </row>
    <row r="24" spans="1:50" x14ac:dyDescent="0.2">
      <c r="A24" s="69">
        <f t="shared" si="4"/>
        <v>2023</v>
      </c>
      <c r="B24" s="24"/>
      <c r="C24" s="89">
        <f t="shared" si="0"/>
        <v>7.4221117268751899E-2</v>
      </c>
      <c r="D24" s="90">
        <f t="shared" si="1"/>
        <v>6.864747152834634E-2</v>
      </c>
      <c r="E24" s="90">
        <f t="shared" si="2"/>
        <v>7.3193947937117587E-2</v>
      </c>
      <c r="F24" s="91">
        <f t="shared" si="3"/>
        <v>5.911749122306624E-2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5.880759575811987E-2</v>
      </c>
      <c r="AA24" s="90">
        <v>5.3694159299032193E-2</v>
      </c>
      <c r="AB24" s="90">
        <v>5.7865238573134276E-2</v>
      </c>
      <c r="AC24" s="90">
        <v>4.4951058101527525E-2</v>
      </c>
      <c r="AD24" s="90">
        <v>1.3112554608475E-3</v>
      </c>
      <c r="AE24" s="90">
        <v>1.2212401615837498E-3</v>
      </c>
      <c r="AF24" s="125">
        <v>137.72916666666666</v>
      </c>
      <c r="AG24" s="34">
        <v>0.17</v>
      </c>
      <c r="AH24" s="31">
        <v>9.2851723783497556E-3</v>
      </c>
      <c r="AI24" s="26"/>
      <c r="AJ24" s="25"/>
      <c r="AK24" s="25"/>
      <c r="AL24" s="27"/>
      <c r="AM24" s="26"/>
      <c r="AN24" s="25"/>
      <c r="AO24" s="25"/>
      <c r="AP24" s="27"/>
      <c r="AQ24" s="33"/>
      <c r="AR24" s="3"/>
      <c r="AS24" s="3"/>
      <c r="AT24" s="3"/>
      <c r="AU24" s="3"/>
      <c r="AV24" s="3"/>
    </row>
    <row r="25" spans="1:50" x14ac:dyDescent="0.2">
      <c r="A25" s="69">
        <f t="shared" si="4"/>
        <v>2024</v>
      </c>
      <c r="B25" s="24"/>
      <c r="C25" s="89">
        <f t="shared" si="0"/>
        <v>7.698796061458639E-2</v>
      </c>
      <c r="D25" s="90">
        <f t="shared" si="1"/>
        <v>7.1469110678306594E-2</v>
      </c>
      <c r="E25" s="90">
        <f t="shared" si="2"/>
        <v>7.3902554435587089E-2</v>
      </c>
      <c r="F25" s="91">
        <f t="shared" si="3"/>
        <v>6.1995196358877951E-2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6.09240233705945E-2</v>
      </c>
      <c r="AA25" s="90">
        <v>5.5860858291438734E-2</v>
      </c>
      <c r="AB25" s="90">
        <v>5.809337549995295E-2</v>
      </c>
      <c r="AC25" s="90">
        <v>4.7169193778201439E-2</v>
      </c>
      <c r="AD25" s="90">
        <v>1.3102108336432901E-3</v>
      </c>
      <c r="AE25" s="90">
        <v>1.2196732207774353E-3</v>
      </c>
      <c r="AF25" s="125">
        <v>140.57233333333332</v>
      </c>
      <c r="AG25" s="34">
        <v>0.17</v>
      </c>
      <c r="AH25" s="31">
        <v>9.707133156548968E-3</v>
      </c>
      <c r="AI25" s="26"/>
      <c r="AJ25" s="25"/>
      <c r="AK25" s="25"/>
      <c r="AL25" s="27"/>
      <c r="AM25" s="26"/>
      <c r="AN25" s="25"/>
      <c r="AO25" s="25"/>
      <c r="AP25" s="27"/>
      <c r="AQ25" s="33"/>
      <c r="AR25" s="3"/>
      <c r="AS25" s="3"/>
      <c r="AT25" s="3"/>
      <c r="AU25" s="3"/>
      <c r="AV25" s="3"/>
    </row>
    <row r="26" spans="1:50" x14ac:dyDescent="0.2">
      <c r="A26" s="69">
        <f t="shared" si="4"/>
        <v>2025</v>
      </c>
      <c r="B26" s="24"/>
      <c r="C26" s="89">
        <f t="shared" si="0"/>
        <v>8.1704032649562025E-2</v>
      </c>
      <c r="D26" s="90">
        <f t="shared" si="1"/>
        <v>7.377778899379929E-2</v>
      </c>
      <c r="E26" s="90">
        <f t="shared" si="2"/>
        <v>7.9750026689966363E-2</v>
      </c>
      <c r="F26" s="91">
        <f t="shared" si="3"/>
        <v>6.4127562903445956E-2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6.5095515679186089E-2</v>
      </c>
      <c r="AA26" s="90">
        <v>5.7823732508761556E-2</v>
      </c>
      <c r="AB26" s="90">
        <v>6.3302849661208416E-2</v>
      </c>
      <c r="AC26" s="90">
        <v>4.8970314077244739E-2</v>
      </c>
      <c r="AD26" s="90">
        <v>1.3091706001412372E-3</v>
      </c>
      <c r="AE26" s="90">
        <v>1.2181128705243554E-3</v>
      </c>
      <c r="AF26" s="125">
        <v>143.499</v>
      </c>
      <c r="AG26" s="34">
        <v>0.17</v>
      </c>
      <c r="AH26" s="31">
        <v>9.8623124396781548E-3</v>
      </c>
      <c r="AI26" s="26"/>
      <c r="AJ26" s="25"/>
      <c r="AK26" s="25"/>
      <c r="AL26" s="27"/>
      <c r="AM26" s="26"/>
      <c r="AN26" s="25"/>
      <c r="AO26" s="25"/>
      <c r="AP26" s="27"/>
      <c r="AQ26" s="33"/>
      <c r="AR26" s="3"/>
      <c r="AS26" s="3"/>
      <c r="AT26" s="3"/>
      <c r="AU26" s="3"/>
      <c r="AV26" s="3"/>
    </row>
    <row r="27" spans="1:50" x14ac:dyDescent="0.2">
      <c r="A27" s="69">
        <f t="shared" si="4"/>
        <v>2026</v>
      </c>
      <c r="B27" s="24"/>
      <c r="C27" s="89">
        <f t="shared" si="0"/>
        <v>8.2989552941628977E-2</v>
      </c>
      <c r="D27" s="90">
        <f t="shared" si="1"/>
        <v>7.6147375314685156E-2</v>
      </c>
      <c r="E27" s="90">
        <f t="shared" si="2"/>
        <v>8.4262242615827307E-2</v>
      </c>
      <c r="F27" s="91">
        <f t="shared" si="3"/>
        <v>6.689860122870607E-2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6.6328800288502257E-2</v>
      </c>
      <c r="AA27" s="90">
        <v>6.0051573107819847E-2</v>
      </c>
      <c r="AB27" s="90">
        <v>6.7496405494188783E-2</v>
      </c>
      <c r="AC27" s="90">
        <v>5.156645926747206E-2</v>
      </c>
      <c r="AD27" s="90">
        <v>1.3081347446967371E-3</v>
      </c>
      <c r="AE27" s="90">
        <v>1.2165590873576058E-3</v>
      </c>
      <c r="AF27" s="125">
        <v>144.08466666666666</v>
      </c>
      <c r="AG27" s="34">
        <v>0.17</v>
      </c>
      <c r="AH27" s="31">
        <v>9.8084042451023132E-3</v>
      </c>
      <c r="AI27" s="26"/>
      <c r="AJ27" s="25"/>
      <c r="AK27" s="25"/>
      <c r="AL27" s="27"/>
      <c r="AM27" s="147"/>
      <c r="AN27" s="28"/>
      <c r="AO27" s="28"/>
      <c r="AP27" s="27"/>
      <c r="AQ27" s="33"/>
      <c r="AR27" s="3"/>
      <c r="AS27" s="3"/>
      <c r="AT27" s="3"/>
      <c r="AU27" s="3"/>
      <c r="AV27" s="3"/>
    </row>
    <row r="28" spans="1:50" x14ac:dyDescent="0.2">
      <c r="A28" s="69">
        <f t="shared" si="4"/>
        <v>2027</v>
      </c>
      <c r="B28" s="24"/>
      <c r="C28" s="89">
        <f t="shared" si="0"/>
        <v>8.4212193270261304E-2</v>
      </c>
      <c r="D28" s="90">
        <f t="shared" si="1"/>
        <v>7.8094017600650462E-2</v>
      </c>
      <c r="E28" s="90">
        <f t="shared" si="2"/>
        <v>8.17994743080835E-2</v>
      </c>
      <c r="F28" s="91">
        <f t="shared" si="3"/>
        <v>6.8738330880275894E-2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6.7494568975934602E-2</v>
      </c>
      <c r="AA28" s="90">
        <v>6.1881563774456763E-2</v>
      </c>
      <c r="AB28" s="90">
        <v>6.5281065340909092E-2</v>
      </c>
      <c r="AC28" s="90">
        <v>5.3298364948425041E-2</v>
      </c>
      <c r="AD28" s="90">
        <v>1.3071032517306585E-3</v>
      </c>
      <c r="AE28" s="90">
        <v>1.2150118479084876E-3</v>
      </c>
      <c r="AF28" s="125">
        <v>142.74658333333332</v>
      </c>
      <c r="AG28" s="34">
        <v>0.17</v>
      </c>
      <c r="AH28" s="31">
        <v>9.7643239325620121E-3</v>
      </c>
      <c r="AI28" s="26"/>
      <c r="AJ28" s="25"/>
      <c r="AK28" s="25"/>
      <c r="AL28" s="27"/>
      <c r="AM28" s="147"/>
      <c r="AN28" s="28"/>
      <c r="AO28" s="28"/>
      <c r="AP28" s="27"/>
      <c r="AQ28" s="33"/>
      <c r="AR28" s="3"/>
      <c r="AS28" s="3"/>
      <c r="AT28" s="3"/>
      <c r="AU28" s="3"/>
      <c r="AV28" s="3"/>
    </row>
    <row r="29" spans="1:50" x14ac:dyDescent="0.2">
      <c r="A29" s="69">
        <f t="shared" si="4"/>
        <v>2028</v>
      </c>
      <c r="B29" s="24"/>
      <c r="C29" s="89">
        <f t="shared" si="0"/>
        <v>8.7088427061347062E-2</v>
      </c>
      <c r="D29" s="90">
        <f t="shared" si="1"/>
        <v>8.1694252629182326E-2</v>
      </c>
      <c r="E29" s="90">
        <f t="shared" si="2"/>
        <v>8.7954732893230539E-2</v>
      </c>
      <c r="F29" s="91">
        <f t="shared" si="3"/>
        <v>7.2637429148016949E-2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6.9013975311735379E-2</v>
      </c>
      <c r="AA29" s="90">
        <v>6.4065191429015442E-2</v>
      </c>
      <c r="AB29" s="90">
        <v>6.9808751304289027E-2</v>
      </c>
      <c r="AC29" s="90">
        <v>5.5756179060973805E-2</v>
      </c>
      <c r="AD29" s="90">
        <v>1.3060761057290646E-3</v>
      </c>
      <c r="AE29" s="90">
        <v>1.213471128906097E-3</v>
      </c>
      <c r="AF29" s="125">
        <v>146.17499999999998</v>
      </c>
      <c r="AG29" s="34">
        <v>0.17</v>
      </c>
      <c r="AH29" s="31">
        <v>1.0883664194087608E-2</v>
      </c>
      <c r="AI29" s="26"/>
      <c r="AJ29" s="25"/>
      <c r="AK29" s="25"/>
      <c r="AL29" s="27"/>
      <c r="AM29" s="147"/>
      <c r="AN29" s="28"/>
      <c r="AO29" s="28"/>
      <c r="AP29" s="27"/>
      <c r="AQ29" s="33"/>
      <c r="AR29" s="3"/>
      <c r="AS29" s="3"/>
      <c r="AT29" s="3"/>
      <c r="AU29" s="3"/>
      <c r="AV29" s="3"/>
    </row>
    <row r="30" spans="1:50" x14ac:dyDescent="0.2">
      <c r="A30" s="69">
        <f t="shared" si="4"/>
        <v>2029</v>
      </c>
      <c r="B30" s="24"/>
      <c r="C30" s="89">
        <f t="shared" si="0"/>
        <v>9.1206078073639757E-2</v>
      </c>
      <c r="D30" s="90">
        <f t="shared" si="1"/>
        <v>8.5885205935828018E-2</v>
      </c>
      <c r="E30" s="90">
        <f t="shared" si="2"/>
        <v>9.1182275816034636E-2</v>
      </c>
      <c r="F30" s="91">
        <f t="shared" si="3"/>
        <v>7.5345483260502819E-2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7.2895456817593615E-2</v>
      </c>
      <c r="AA30" s="90">
        <v>6.8013922746206698E-2</v>
      </c>
      <c r="AB30" s="90">
        <v>7.2873619884010948E-2</v>
      </c>
      <c r="AC30" s="90">
        <v>5.8344452401871652E-2</v>
      </c>
      <c r="AD30" s="90">
        <v>1.3050532912429408E-3</v>
      </c>
      <c r="AE30" s="90">
        <v>1.2119369071769111E-3</v>
      </c>
      <c r="AF30" s="125">
        <v>151.86149999999998</v>
      </c>
      <c r="AG30" s="34">
        <v>0.17</v>
      </c>
      <c r="AH30" s="31">
        <v>1.0779844167396975E-2</v>
      </c>
      <c r="AI30" s="26"/>
      <c r="AJ30" s="25"/>
      <c r="AK30" s="25"/>
      <c r="AL30" s="27"/>
      <c r="AM30" s="147"/>
      <c r="AN30" s="28"/>
      <c r="AO30" s="28"/>
      <c r="AP30" s="27"/>
      <c r="AQ30" s="33"/>
      <c r="AR30" s="3"/>
      <c r="AS30" s="3"/>
      <c r="AT30" s="3"/>
      <c r="AU30" s="3"/>
      <c r="AV30" s="3"/>
    </row>
    <row r="31" spans="1:50" x14ac:dyDescent="0.2">
      <c r="A31" s="69">
        <f t="shared" si="4"/>
        <v>2030</v>
      </c>
      <c r="B31" s="24"/>
      <c r="C31" s="89">
        <f t="shared" si="0"/>
        <v>9.8648018004135696E-2</v>
      </c>
      <c r="D31" s="90">
        <f t="shared" si="1"/>
        <v>8.9258489020002441E-2</v>
      </c>
      <c r="E31" s="90">
        <f t="shared" si="2"/>
        <v>0.10873879150642005</v>
      </c>
      <c r="F31" s="91">
        <f t="shared" si="3"/>
        <v>8.0701360940638303E-2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7.9808504186150125E-2</v>
      </c>
      <c r="AA31" s="90">
        <v>7.119425741171595E-2</v>
      </c>
      <c r="AB31" s="90">
        <v>8.9066094555218342E-2</v>
      </c>
      <c r="AC31" s="90">
        <v>6.3343681192115822E-2</v>
      </c>
      <c r="AD31" s="90">
        <v>1.3040347928879202E-3</v>
      </c>
      <c r="AE31" s="90">
        <v>1.2104091596443801E-3</v>
      </c>
      <c r="AF31" s="125">
        <v>153.53399999999999</v>
      </c>
      <c r="AG31" s="34">
        <v>0.17</v>
      </c>
      <c r="AH31" s="31">
        <v>1.0694264624983536E-2</v>
      </c>
      <c r="AI31" s="26"/>
      <c r="AJ31" s="25"/>
      <c r="AK31" s="25"/>
      <c r="AL31" s="27"/>
      <c r="AM31" s="147"/>
      <c r="AN31" s="28"/>
      <c r="AO31" s="28"/>
      <c r="AP31" s="27"/>
      <c r="AQ31" s="33"/>
      <c r="AR31" s="3"/>
      <c r="AS31" s="3"/>
      <c r="AT31" s="3"/>
      <c r="AU31" s="3"/>
      <c r="AV31" s="3"/>
    </row>
    <row r="32" spans="1:50" x14ac:dyDescent="0.2">
      <c r="A32" s="69">
        <f t="shared" si="4"/>
        <v>2031</v>
      </c>
      <c r="B32" s="24"/>
      <c r="C32" s="89">
        <f t="shared" si="0"/>
        <v>0.10183026215965002</v>
      </c>
      <c r="D32" s="90">
        <f t="shared" si="1"/>
        <v>9.2378932805482997E-2</v>
      </c>
      <c r="E32" s="90">
        <f t="shared" si="2"/>
        <v>0.11324564576930478</v>
      </c>
      <c r="F32" s="91">
        <f t="shared" si="3"/>
        <v>8.3705131025005861E-2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8.2724004254509376E-2</v>
      </c>
      <c r="AA32" s="90">
        <v>7.4053059892888254E-2</v>
      </c>
      <c r="AB32" s="90">
        <v>9.3196833254192632E-2</v>
      </c>
      <c r="AC32" s="90">
        <v>6.609544358052391E-2</v>
      </c>
      <c r="AD32" s="90">
        <v>1.3040347928879202E-3</v>
      </c>
      <c r="AE32" s="90">
        <v>1.2104091596443801E-3</v>
      </c>
      <c r="AF32" s="125">
        <v>146.98345833333332</v>
      </c>
      <c r="AG32" s="34">
        <v>0.17</v>
      </c>
      <c r="AH32" s="31">
        <v>1.0698254607554858E-2</v>
      </c>
      <c r="AI32" s="26"/>
      <c r="AJ32" s="25"/>
      <c r="AK32" s="25"/>
      <c r="AL32" s="27"/>
      <c r="AM32" s="147"/>
      <c r="AN32" s="28"/>
      <c r="AO32" s="28"/>
      <c r="AP32" s="27"/>
      <c r="AQ32" s="33"/>
      <c r="AR32" s="3"/>
      <c r="AS32" s="3"/>
      <c r="AT32" s="3"/>
      <c r="AU32" s="3"/>
      <c r="AV32" s="3"/>
    </row>
    <row r="33" spans="1:48" x14ac:dyDescent="0.2">
      <c r="A33" s="69">
        <f t="shared" si="4"/>
        <v>2032</v>
      </c>
      <c r="B33" s="24"/>
      <c r="C33" s="89">
        <f t="shared" si="0"/>
        <v>0.10512862084515191</v>
      </c>
      <c r="D33" s="90">
        <f t="shared" si="1"/>
        <v>9.5624525469556368E-2</v>
      </c>
      <c r="E33" s="90">
        <f t="shared" si="2"/>
        <v>0.11796134102689304</v>
      </c>
      <c r="F33" s="91">
        <f t="shared" si="3"/>
        <v>8.6839223526446727E-2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8.5746011025823202E-2</v>
      </c>
      <c r="AA33" s="90">
        <v>7.702665747023095E-2</v>
      </c>
      <c r="AB33" s="90">
        <v>9.7519148807237069E-2</v>
      </c>
      <c r="AC33" s="90">
        <v>6.8966747430680819E-2</v>
      </c>
      <c r="AD33" s="90">
        <v>1.3040347928879202E-3</v>
      </c>
      <c r="AE33" s="90">
        <v>1.2104091596443801E-3</v>
      </c>
      <c r="AF33" s="125">
        <v>146.98345833333332</v>
      </c>
      <c r="AG33" s="34">
        <v>0.17</v>
      </c>
      <c r="AH33" s="31">
        <v>1.0702264978903323E-2</v>
      </c>
      <c r="AI33" s="26"/>
      <c r="AJ33" s="25"/>
      <c r="AK33" s="25"/>
      <c r="AL33" s="27"/>
      <c r="AM33" s="147"/>
      <c r="AN33" s="28"/>
      <c r="AO33" s="28"/>
      <c r="AP33" s="27"/>
      <c r="AQ33" s="33"/>
      <c r="AR33" s="3"/>
      <c r="AS33" s="3"/>
      <c r="AT33" s="3"/>
      <c r="AU33" s="3"/>
      <c r="AV33" s="3"/>
    </row>
    <row r="34" spans="1:48" x14ac:dyDescent="0.2">
      <c r="A34" s="69">
        <f t="shared" si="4"/>
        <v>2033</v>
      </c>
      <c r="B34" s="24"/>
      <c r="C34" s="89">
        <f t="shared" si="0"/>
        <v>0.10854733516493832</v>
      </c>
      <c r="D34" s="90">
        <f t="shared" si="1"/>
        <v>9.9000291581469155E-2</v>
      </c>
      <c r="E34" s="90">
        <f t="shared" si="2"/>
        <v>0.12289556206324465</v>
      </c>
      <c r="F34" s="91">
        <f t="shared" si="3"/>
        <v>9.0109299031114226E-2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8.8878415317278456E-2</v>
      </c>
      <c r="AA34" s="90">
        <v>8.0119659736114082E-2</v>
      </c>
      <c r="AB34" s="90">
        <v>0.10204192623315582</v>
      </c>
      <c r="AC34" s="90">
        <v>7.19627858367059E-2</v>
      </c>
      <c r="AD34" s="90">
        <v>1.3040347928879202E-3</v>
      </c>
      <c r="AE34" s="90">
        <v>1.2104091596443801E-3</v>
      </c>
      <c r="AF34" s="125">
        <v>146.98345833333332</v>
      </c>
      <c r="AG34" s="34">
        <v>0.17</v>
      </c>
      <c r="AH34" s="31">
        <v>1.0706295843215405E-2</v>
      </c>
      <c r="AI34" s="26"/>
      <c r="AJ34" s="25"/>
      <c r="AK34" s="25"/>
      <c r="AL34" s="27"/>
      <c r="AM34" s="147"/>
      <c r="AN34" s="28"/>
      <c r="AO34" s="28"/>
      <c r="AP34" s="27"/>
      <c r="AQ34" s="33"/>
      <c r="AR34" s="3"/>
      <c r="AS34" s="3"/>
      <c r="AT34" s="3"/>
      <c r="AU34" s="3"/>
      <c r="AV34" s="3"/>
    </row>
    <row r="35" spans="1:48" x14ac:dyDescent="0.2">
      <c r="A35" s="69">
        <f t="shared" si="4"/>
        <v>2034</v>
      </c>
      <c r="B35" s="24"/>
      <c r="C35" s="89">
        <f t="shared" si="0"/>
        <v>0.11209080115234801</v>
      </c>
      <c r="D35" s="90">
        <f t="shared" si="1"/>
        <v>0.10251145746785988</v>
      </c>
      <c r="E35" s="90">
        <f t="shared" si="2"/>
        <v>0.12805844282205855</v>
      </c>
      <c r="F35" s="91">
        <f t="shared" si="3"/>
        <v>9.35212640267582E-2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9.2125250082265256E-2</v>
      </c>
      <c r="AA35" s="90">
        <v>8.333686138089999E-2</v>
      </c>
      <c r="AB35" s="90">
        <v>0.10677446262328409</v>
      </c>
      <c r="AC35" s="90">
        <v>7.5088977489981029E-2</v>
      </c>
      <c r="AD35" s="90">
        <v>1.3040347928879202E-3</v>
      </c>
      <c r="AE35" s="90">
        <v>1.2104091596443801E-3</v>
      </c>
      <c r="AF35" s="125">
        <v>146.98345833333332</v>
      </c>
      <c r="AG35" s="34">
        <v>0.17</v>
      </c>
      <c r="AH35" s="31">
        <v>1.0710347305209976E-2</v>
      </c>
      <c r="AI35" s="26"/>
      <c r="AJ35" s="25"/>
      <c r="AK35" s="25"/>
      <c r="AL35" s="27"/>
      <c r="AM35" s="147"/>
      <c r="AN35" s="28"/>
      <c r="AO35" s="28"/>
      <c r="AP35" s="27"/>
      <c r="AQ35" s="33"/>
      <c r="AR35" s="3"/>
      <c r="AS35" s="3"/>
      <c r="AT35" s="3"/>
      <c r="AU35" s="3"/>
      <c r="AV35" s="3"/>
    </row>
    <row r="36" spans="1:48" x14ac:dyDescent="0.2">
      <c r="A36" s="69">
        <f t="shared" si="4"/>
        <v>2035</v>
      </c>
      <c r="B36" s="24"/>
      <c r="C36" s="89">
        <f t="shared" si="0"/>
        <v>0.11576357542948658</v>
      </c>
      <c r="D36" s="90">
        <f t="shared" si="1"/>
        <v>0.10616345931429824</v>
      </c>
      <c r="E36" s="90">
        <f t="shared" si="2"/>
        <v>0.13346058723793283</v>
      </c>
      <c r="F36" s="91">
        <f t="shared" si="3"/>
        <v>9.7081281585106274E-2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9.5490695602782449E-2</v>
      </c>
      <c r="AA36" s="90">
        <v>8.6683249625545439E-2</v>
      </c>
      <c r="AB36" s="90">
        <v>0.11172648625273313</v>
      </c>
      <c r="AC36" s="90">
        <v>7.8350976479497764E-2</v>
      </c>
      <c r="AD36" s="90">
        <v>1.3040347928879202E-3</v>
      </c>
      <c r="AE36" s="90">
        <v>1.2104091596443801E-3</v>
      </c>
      <c r="AF36" s="125">
        <v>146.98345833333332</v>
      </c>
      <c r="AG36" s="34">
        <v>0.17</v>
      </c>
      <c r="AH36" s="31">
        <v>1.0714419470141017E-2</v>
      </c>
      <c r="AI36" s="26"/>
      <c r="AJ36" s="25"/>
      <c r="AK36" s="25"/>
      <c r="AL36" s="27"/>
      <c r="AM36" s="147"/>
      <c r="AN36" s="28"/>
      <c r="AO36" s="28"/>
      <c r="AP36" s="27"/>
      <c r="AQ36" s="33"/>
      <c r="AR36" s="3"/>
      <c r="AS36" s="3"/>
      <c r="AT36" s="3"/>
      <c r="AU36" s="3"/>
      <c r="AV36" s="3"/>
    </row>
    <row r="37" spans="1:48" x14ac:dyDescent="0.2">
      <c r="A37" s="69">
        <f t="shared" si="4"/>
        <v>2036</v>
      </c>
      <c r="B37" s="24"/>
      <c r="C37" s="89">
        <f t="shared" si="0"/>
        <v>0.11957038107370771</v>
      </c>
      <c r="D37" s="90">
        <f t="shared" si="1"/>
        <v>0.10996195159214164</v>
      </c>
      <c r="E37" s="90">
        <f t="shared" si="2"/>
        <v>0.13911309103374409</v>
      </c>
      <c r="F37" s="91">
        <f t="shared" si="3"/>
        <v>0.1007957825083067</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9.8979084871527803E-2</v>
      </c>
      <c r="AA37" s="90">
        <v>9.0164011952659856E-2</v>
      </c>
      <c r="AB37" s="90">
        <v>0.11690817657798319</v>
      </c>
      <c r="AC37" s="90">
        <v>8.1754682517948901E-2</v>
      </c>
      <c r="AD37" s="90">
        <v>1.3040347928879202E-3</v>
      </c>
      <c r="AE37" s="90">
        <v>1.2104091596443801E-3</v>
      </c>
      <c r="AF37" s="125">
        <v>146.98345833333332</v>
      </c>
      <c r="AG37" s="34">
        <v>0.17</v>
      </c>
      <c r="AH37" s="31">
        <v>1.0718512443800361E-2</v>
      </c>
      <c r="AI37" s="26"/>
      <c r="AJ37" s="25"/>
      <c r="AK37" s="25"/>
      <c r="AL37" s="27"/>
      <c r="AM37" s="147"/>
      <c r="AN37" s="28"/>
      <c r="AO37" s="28"/>
      <c r="AP37" s="27"/>
      <c r="AQ37" s="33"/>
      <c r="AR37" s="3"/>
      <c r="AS37" s="3"/>
      <c r="AT37" s="3"/>
      <c r="AU37" s="3"/>
      <c r="AV37" s="3"/>
    </row>
    <row r="38" spans="1:48" x14ac:dyDescent="0.2">
      <c r="A38" s="69">
        <f t="shared" si="4"/>
        <v>2037</v>
      </c>
      <c r="B38" s="24"/>
      <c r="C38" s="89">
        <f t="shared" si="0"/>
        <v>0.12351611369840385</v>
      </c>
      <c r="D38" s="90">
        <f t="shared" si="1"/>
        <v>0.1139128158237713</v>
      </c>
      <c r="E38" s="90">
        <f t="shared" si="2"/>
        <v>0.14502756452895324</v>
      </c>
      <c r="F38" s="91">
        <f t="shared" si="3"/>
        <v>0.10467147695959252</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0.10259490917060236</v>
      </c>
      <c r="AA38" s="90">
        <v>9.378454414800369E-2</v>
      </c>
      <c r="AB38" s="90">
        <v>0.12233018516193206</v>
      </c>
      <c r="AC38" s="90">
        <v>8.5306251612059861E-2</v>
      </c>
      <c r="AD38" s="90">
        <v>1.3040347928879202E-3</v>
      </c>
      <c r="AE38" s="90">
        <v>1.2104091596443801E-3</v>
      </c>
      <c r="AF38" s="125">
        <v>146.98345833333332</v>
      </c>
      <c r="AG38" s="34">
        <v>0.17</v>
      </c>
      <c r="AH38" s="31">
        <v>1.072262633252043E-2</v>
      </c>
      <c r="AI38" s="26"/>
      <c r="AJ38" s="25"/>
      <c r="AK38" s="25"/>
      <c r="AL38" s="27"/>
      <c r="AM38" s="147"/>
      <c r="AN38" s="28"/>
      <c r="AO38" s="28"/>
      <c r="AP38" s="27"/>
      <c r="AQ38" s="33"/>
      <c r="AR38" s="3"/>
      <c r="AS38" s="3"/>
      <c r="AT38" s="3"/>
      <c r="AU38" s="3"/>
      <c r="AV38" s="3"/>
    </row>
    <row r="39" spans="1:48" x14ac:dyDescent="0.2">
      <c r="A39" s="69">
        <f t="shared" si="4"/>
        <v>2038</v>
      </c>
      <c r="B39" s="24"/>
      <c r="C39" s="89">
        <f t="shared" si="0"/>
        <v>0.12760584775593561</v>
      </c>
      <c r="D39" s="90">
        <f t="shared" si="1"/>
        <v>0.11802216969979618</v>
      </c>
      <c r="E39" s="90">
        <f t="shared" si="2"/>
        <v>0.15121615650572268</v>
      </c>
      <c r="F39" s="91">
        <f t="shared" si="3"/>
        <v>0.10871536659920226</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0.10634282385401163</v>
      </c>
      <c r="AA39" s="90">
        <v>9.755045866489287E-2</v>
      </c>
      <c r="AB39" s="90">
        <v>0.12800365756941259</v>
      </c>
      <c r="AC39" s="90">
        <v>8.9012107196458093E-2</v>
      </c>
      <c r="AD39" s="90">
        <v>1.3040347928879202E-3</v>
      </c>
      <c r="AE39" s="90">
        <v>1.2104091596443801E-3</v>
      </c>
      <c r="AF39" s="125">
        <v>146.98345833333332</v>
      </c>
      <c r="AG39" s="34">
        <v>0.17</v>
      </c>
      <c r="AH39" s="31">
        <v>1.0726761243177013E-2</v>
      </c>
      <c r="AI39" s="26"/>
      <c r="AJ39" s="25"/>
      <c r="AK39" s="25"/>
      <c r="AL39" s="27"/>
      <c r="AM39" s="147"/>
      <c r="AN39" s="28"/>
      <c r="AO39" s="28"/>
      <c r="AP39" s="27"/>
      <c r="AQ39" s="33"/>
      <c r="AR39" s="3"/>
      <c r="AS39" s="3"/>
      <c r="AT39" s="3"/>
      <c r="AU39" s="3"/>
      <c r="AV39" s="3"/>
    </row>
    <row r="40" spans="1:48" x14ac:dyDescent="0.2">
      <c r="A40" s="69">
        <f t="shared" si="4"/>
        <v>2039</v>
      </c>
      <c r="B40" s="24"/>
      <c r="C40" s="89">
        <f t="shared" si="0"/>
        <v>0.13184484307081443</v>
      </c>
      <c r="D40" s="90">
        <f t="shared" si="1"/>
        <v>0.1222963765623578</v>
      </c>
      <c r="E40" s="90">
        <f t="shared" si="2"/>
        <v>0.15769157918190482</v>
      </c>
      <c r="F40" s="91">
        <f t="shared" si="3"/>
        <v>0.11293475724750664</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0.11022765434140837</v>
      </c>
      <c r="AA40" s="90">
        <v>0.10146759332447568</v>
      </c>
      <c r="AB40" s="90">
        <v>0.13394025627818854</v>
      </c>
      <c r="AC40" s="90">
        <v>9.2878951751217714E-2</v>
      </c>
      <c r="AD40" s="90">
        <v>1.3040347928879202E-3</v>
      </c>
      <c r="AE40" s="90">
        <v>1.2104091596443801E-3</v>
      </c>
      <c r="AF40" s="125">
        <v>146.98345833333332</v>
      </c>
      <c r="AG40" s="34">
        <v>0.17</v>
      </c>
      <c r="AH40" s="31">
        <v>1.0730917283192025E-2</v>
      </c>
      <c r="AI40" s="26"/>
      <c r="AJ40" s="25"/>
      <c r="AK40" s="25"/>
      <c r="AL40" s="27"/>
      <c r="AM40" s="147"/>
      <c r="AN40" s="28"/>
      <c r="AO40" s="28"/>
      <c r="AP40" s="27"/>
      <c r="AQ40" s="33"/>
      <c r="AR40" s="3"/>
      <c r="AS40" s="3"/>
      <c r="AT40" s="3"/>
      <c r="AU40" s="3"/>
      <c r="AV40" s="3"/>
    </row>
    <row r="41" spans="1:48" x14ac:dyDescent="0.2">
      <c r="A41" s="69">
        <f t="shared" si="4"/>
        <v>2040</v>
      </c>
      <c r="B41" s="24"/>
      <c r="C41" s="89">
        <f t="shared" si="0"/>
        <v>0.13623855161155005</v>
      </c>
      <c r="D41" s="90">
        <f t="shared" si="1"/>
        <v>0.12674205526923643</v>
      </c>
      <c r="E41" s="90">
        <f t="shared" si="2"/>
        <v>0.16446713434223625</v>
      </c>
      <c r="F41" s="91">
        <f t="shared" si="3"/>
        <v>0.11733727209824375</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0.11425440233079401</v>
      </c>
      <c r="AA41" s="90">
        <v>0.10554202036536868</v>
      </c>
      <c r="AB41" s="90">
        <v>0.14015218465252446</v>
      </c>
      <c r="AC41" s="90">
        <v>9.691377892409099E-2</v>
      </c>
      <c r="AD41" s="90">
        <v>1.3040347928879202E-3</v>
      </c>
      <c r="AE41" s="90">
        <v>1.2104091596443801E-3</v>
      </c>
      <c r="AF41" s="125">
        <v>146.98345833333332</v>
      </c>
      <c r="AG41" s="34">
        <v>0.17</v>
      </c>
      <c r="AH41" s="31">
        <v>1.0735094560536304E-2</v>
      </c>
      <c r="AI41" s="26"/>
      <c r="AJ41" s="25"/>
      <c r="AK41" s="25"/>
      <c r="AL41" s="27"/>
      <c r="AM41" s="147"/>
      <c r="AN41" s="28"/>
      <c r="AO41" s="28"/>
      <c r="AP41" s="27"/>
      <c r="AQ41" s="33"/>
      <c r="AR41" s="3"/>
      <c r="AS41" s="3"/>
      <c r="AT41" s="3"/>
      <c r="AU41" s="3"/>
      <c r="AV41" s="3"/>
    </row>
    <row r="42" spans="1:48" x14ac:dyDescent="0.2">
      <c r="A42" s="69">
        <f t="shared" si="4"/>
        <v>2041</v>
      </c>
      <c r="B42" s="24"/>
      <c r="C42" s="89">
        <f t="shared" si="0"/>
        <v>0.14079262450988178</v>
      </c>
      <c r="D42" s="90">
        <f t="shared" si="1"/>
        <v>0.13136609045405029</v>
      </c>
      <c r="E42" s="90">
        <f t="shared" si="2"/>
        <v>0.17155674068145363</v>
      </c>
      <c r="F42" s="91">
        <f t="shared" si="3"/>
        <v>0.12193086550576106</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0.11842825223817746</v>
      </c>
      <c r="AA42" s="90">
        <v>0.10978005585668067</v>
      </c>
      <c r="AB42" s="90">
        <v>0.14665221202861034</v>
      </c>
      <c r="AC42" s="90">
        <v>0.1011238861793511</v>
      </c>
      <c r="AD42" s="90">
        <v>1.3040347928879202E-3</v>
      </c>
      <c r="AE42" s="90">
        <v>1.2104091596443801E-3</v>
      </c>
      <c r="AF42" s="125">
        <v>146.98345833333332</v>
      </c>
      <c r="AG42" s="34">
        <v>0.17</v>
      </c>
      <c r="AH42" s="31">
        <v>1.0739293183732426E-2</v>
      </c>
      <c r="AI42" s="26"/>
      <c r="AJ42" s="25"/>
      <c r="AK42" s="25"/>
      <c r="AL42" s="27"/>
      <c r="AM42" s="147"/>
      <c r="AN42" s="28"/>
      <c r="AO42" s="28"/>
      <c r="AP42" s="27"/>
      <c r="AQ42" s="33"/>
      <c r="AR42" s="3"/>
      <c r="AS42" s="3"/>
      <c r="AT42" s="3"/>
      <c r="AU42" s="3"/>
      <c r="AV42" s="3"/>
    </row>
    <row r="43" spans="1:48" x14ac:dyDescent="0.2">
      <c r="A43" s="69">
        <f t="shared" si="4"/>
        <v>2042</v>
      </c>
      <c r="B43" s="24"/>
      <c r="C43" s="89">
        <f t="shared" si="0"/>
        <v>0.14551291933643049</v>
      </c>
      <c r="D43" s="90">
        <f t="shared" si="1"/>
        <v>0.1361756431984521</v>
      </c>
      <c r="E43" s="90">
        <f t="shared" si="2"/>
        <v>0.17897496241553817</v>
      </c>
      <c r="F43" s="91">
        <f t="shared" si="3"/>
        <v>0.12672383737119902</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0.12275457787248238</v>
      </c>
      <c r="AA43" s="90">
        <v>0.11418826948901595</v>
      </c>
      <c r="AB43" s="90">
        <v>0.15345369996340685</v>
      </c>
      <c r="AC43" s="90">
        <v>0.10551688799612323</v>
      </c>
      <c r="AD43" s="90">
        <v>1.3040347928879202E-3</v>
      </c>
      <c r="AE43" s="90">
        <v>1.2104091596443801E-3</v>
      </c>
      <c r="AF43" s="125">
        <v>146.98345833333332</v>
      </c>
      <c r="AG43" s="34">
        <v>0.17</v>
      </c>
      <c r="AH43" s="31">
        <v>1.0743513261857511E-2</v>
      </c>
      <c r="AI43" s="26"/>
      <c r="AJ43" s="25"/>
      <c r="AK43" s="25"/>
      <c r="AL43" s="27"/>
      <c r="AM43" s="147"/>
      <c r="AN43" s="28"/>
      <c r="AO43" s="28"/>
      <c r="AP43" s="27"/>
      <c r="AQ43" s="33"/>
      <c r="AR43" s="3"/>
      <c r="AS43" s="3"/>
      <c r="AT43" s="3"/>
      <c r="AU43" s="3"/>
      <c r="AV43" s="3"/>
    </row>
    <row r="44" spans="1:48" x14ac:dyDescent="0.2">
      <c r="A44" s="69">
        <f t="shared" si="4"/>
        <v>2043</v>
      </c>
      <c r="B44" s="24"/>
      <c r="C44" s="89">
        <f t="shared" si="0"/>
        <v>0.1504055076421387</v>
      </c>
      <c r="D44" s="90">
        <f t="shared" si="1"/>
        <v>0.14117816213286746</v>
      </c>
      <c r="E44" s="90">
        <f t="shared" si="2"/>
        <v>0.18673703921990226</v>
      </c>
      <c r="F44" s="91">
        <f t="shared" si="3"/>
        <v>0.13172484815363655</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0.12723894935429675</v>
      </c>
      <c r="AA44" s="90">
        <v>0.11877349475863509</v>
      </c>
      <c r="AB44" s="90">
        <v>0.16057062970086883</v>
      </c>
      <c r="AC44" s="90">
        <v>0.11010072964007461</v>
      </c>
      <c r="AD44" s="90">
        <v>1.3040347928879202E-3</v>
      </c>
      <c r="AE44" s="90">
        <v>1.2104091596443801E-3</v>
      </c>
      <c r="AF44" s="125">
        <v>146.98345833333332</v>
      </c>
      <c r="AG44" s="34">
        <v>0.17</v>
      </c>
      <c r="AH44" s="31">
        <v>1.074775490454607E-2</v>
      </c>
      <c r="AI44" s="26"/>
      <c r="AJ44" s="25"/>
      <c r="AK44" s="25"/>
      <c r="AL44" s="27"/>
      <c r="AM44" s="147"/>
      <c r="AN44" s="28"/>
      <c r="AO44" s="28"/>
      <c r="AP44" s="27"/>
      <c r="AQ44" s="33"/>
      <c r="AR44" s="3"/>
      <c r="AS44" s="3"/>
      <c r="AT44" s="3"/>
      <c r="AU44" s="3"/>
      <c r="AV44" s="3"/>
    </row>
    <row r="45" spans="1:48" x14ac:dyDescent="0.2">
      <c r="A45" s="69">
        <f t="shared" si="4"/>
        <v>2044</v>
      </c>
      <c r="B45" s="24"/>
      <c r="C45" s="89">
        <f t="shared" si="0"/>
        <v>0.15547668277520835</v>
      </c>
      <c r="D45" s="90">
        <f t="shared" si="1"/>
        <v>0.14638139498298292</v>
      </c>
      <c r="E45" s="90">
        <f t="shared" si="2"/>
        <v>0.19485891755605975</v>
      </c>
      <c r="F45" s="91">
        <f t="shared" si="3"/>
        <v>0.13694293453334708</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0.13188714028737261</v>
      </c>
      <c r="AA45" s="90">
        <v>0.12354283956056028</v>
      </c>
      <c r="AB45" s="90">
        <v>0.16801763091200692</v>
      </c>
      <c r="AC45" s="90">
        <v>0.11488370153337145</v>
      </c>
      <c r="AD45" s="90">
        <v>1.3040347928879202E-3</v>
      </c>
      <c r="AE45" s="90">
        <v>1.2104091596443801E-3</v>
      </c>
      <c r="AF45" s="125">
        <v>146.98345833333332</v>
      </c>
      <c r="AG45" s="34">
        <v>0.17</v>
      </c>
      <c r="AH45" s="31">
        <v>1.0752018221992834E-2</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0.16073296798360096</v>
      </c>
      <c r="D46" s="96">
        <f t="shared" si="1"/>
        <v>0.15179340057988208</v>
      </c>
      <c r="E46" s="96">
        <f t="shared" si="2"/>
        <v>0.20335728345117546</v>
      </c>
      <c r="F46" s="97">
        <f t="shared" si="3"/>
        <v>0.14238752575549413</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0.13670513519210944</v>
      </c>
      <c r="AA46" s="96">
        <v>0.12850369720704627</v>
      </c>
      <c r="AB46" s="96">
        <v>0.17581001176786587</v>
      </c>
      <c r="AC46" s="96">
        <v>0.11987445424889219</v>
      </c>
      <c r="AD46" s="96">
        <v>1.3040347928879202E-3</v>
      </c>
      <c r="AE46" s="96">
        <v>1.2104091596443801E-3</v>
      </c>
      <c r="AF46" s="127">
        <v>146.98345833333332</v>
      </c>
      <c r="AG46" s="44">
        <v>0.17</v>
      </c>
      <c r="AH46" s="72">
        <v>1.0756303324955635E-2</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7.3087742152433618E-2</v>
      </c>
      <c r="D49" s="90">
        <f>-PMT($F$7,$B49,NPV($F$7,D$17:D26))</f>
        <v>6.7145094233925298E-2</v>
      </c>
      <c r="E49" s="90">
        <f>-PMT($F$7,$B49,NPV($F$7,E$17:E26))</f>
        <v>6.6304365416335012E-2</v>
      </c>
      <c r="F49" s="103">
        <f>-PMT($F$7,$B49,NPV($F$7,F$17:F26))</f>
        <v>5.2843033682437902E-2</v>
      </c>
      <c r="G49" s="119">
        <f>-PMT($F$7,$B49,NPV($F$7,G$17:G26))</f>
        <v>149.16497776787679</v>
      </c>
      <c r="H49" s="120">
        <f>-PMT($F$7,$B49,NPV($F$7,H$17:H26))</f>
        <v>111.927737937071</v>
      </c>
      <c r="I49" s="121">
        <f>-PMT($F$7,$B49,NPV($F$7,I$17:I26))</f>
        <v>130.54635785247388</v>
      </c>
      <c r="J49" s="89">
        <f>-PMT($F$7,$B49,NPV($F$7,J$17:J26))</f>
        <v>5.4933433406137338E-3</v>
      </c>
      <c r="K49" s="90">
        <f>-PMT($F$7,$B49,NPV($F$7,K$17:K26))</f>
        <v>2.7301697587769499E-3</v>
      </c>
      <c r="L49" s="90">
        <f>-PMT($F$7,$B49,NPV($F$7,L$17:L26))</f>
        <v>7.6276104098838091E-3</v>
      </c>
      <c r="M49" s="90">
        <f>-PMT($F$7,$B49,NPV($F$7,M$17:M26))</f>
        <v>2.4145317420370496E-3</v>
      </c>
      <c r="N49" s="103">
        <f>-PMT($F$7,$B49,NPV($F$7,N$17:N26))</f>
        <v>0</v>
      </c>
      <c r="O49" s="89">
        <f>-PMT($F$7,$B49,NPV($F$7,O$17:O26))</f>
        <v>3.2982752246120883E-3</v>
      </c>
      <c r="P49" s="90">
        <f>-PMT($F$7,$B49,NPV($F$7,P$17:P26))</f>
        <v>1.6357319273867857E-3</v>
      </c>
      <c r="Q49" s="90">
        <f>-PMT($F$7,$B49,NPV($F$7,Q$17:Q26))</f>
        <v>3.9209150452338484E-3</v>
      </c>
      <c r="R49" s="90">
        <f>-PMT($F$7,$B49,NPV($F$7,R$17:R26))</f>
        <v>1.3260117550310078E-3</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5.8928964669460016E-2</v>
      </c>
      <c r="AA49" s="90">
        <f>-PMT($F$7,$B49,NPV($F$7,AA$17:AA26))</f>
        <v>5.3476994102021197E-2</v>
      </c>
      <c r="AB49" s="90">
        <f>-PMT($F$7,$B49,NPV($F$7,AB$17:AB26))</f>
        <v>5.2705683260195271E-2</v>
      </c>
      <c r="AC49" s="90">
        <f>-PMT($F$7,$B49,NPV($F$7,AC$17:AC26))</f>
        <v>4.0355837632766713E-2</v>
      </c>
      <c r="AD49" s="90">
        <f>-PMT($F$7,$B49,NPV($F$7,AD$17:AD26))</f>
        <v>1.0800794876305761E-2</v>
      </c>
      <c r="AE49" s="91">
        <f>-PMT($F$7,$B49,NPV($F$7,AE$17:AE26))</f>
        <v>7.1121684285517864E-3</v>
      </c>
      <c r="AF49" s="150">
        <f>-PMT($F$7,$B49,NPV($F$7,AF$17:AF26))</f>
        <v>138.11572015544144</v>
      </c>
      <c r="AG49" s="91"/>
      <c r="AH49" s="31">
        <f>-PMT($F$7,$B49,NPV($F$7,AH$17:AH26))</f>
        <v>8.1240097823139217E-3</v>
      </c>
      <c r="AI49" s="89">
        <f>-PMT($F$7,$B49,NPV($F$7,AI$17:AI26))</f>
        <v>4.914592845356159E-3</v>
      </c>
      <c r="AJ49" s="90">
        <f>-PMT($F$7,$B49,NPV($F$7,AJ$17:AJ26))</f>
        <v>2.7981930904980375E-3</v>
      </c>
      <c r="AK49" s="90">
        <f>-PMT($F$7,$B49,NPV($F$7,AK$17:AK26))</f>
        <v>6.5012990252414637E-3</v>
      </c>
      <c r="AL49" s="91">
        <f>-PMT($F$7,$B49,NPV($F$7,AL$17:AL26))</f>
        <v>2.2180273600231151E-3</v>
      </c>
      <c r="AM49" s="99">
        <f>-PMT($F$7,$B49,NPV($F$7,AM$17:AM26))</f>
        <v>2.9507858540447707E-3</v>
      </c>
      <c r="AN49" s="90">
        <f>-PMT($F$7,$B49,NPV($F$7,AN$17:AN26))</f>
        <v>1.6764868786661713E-3</v>
      </c>
      <c r="AO49" s="90">
        <f>-PMT($F$7,$B49,NPV($F$7,AO$17:AO26))</f>
        <v>3.3419432550726874E-3</v>
      </c>
      <c r="AP49" s="90">
        <f>-PMT($F$7,$B49,NPV($F$7,AP$17:AP26))</f>
        <v>1.2180955425708019E-3</v>
      </c>
      <c r="AQ49" s="46"/>
    </row>
    <row r="50" spans="1:43" x14ac:dyDescent="0.2">
      <c r="A50" s="65" t="str">
        <f>"15 years ("&amp;$A$17&amp;"-"&amp;$A$31&amp;")"</f>
        <v>15 years (2016-2030)</v>
      </c>
      <c r="B50" s="73">
        <v>15</v>
      </c>
      <c r="C50" s="89">
        <f>-PMT($F$7,$B50,NPV($F$7,C$17:C31))</f>
        <v>7.7665073529634795E-2</v>
      </c>
      <c r="D50" s="90">
        <f>-PMT($F$7,$B50,NPV($F$7,D$17:D31))</f>
        <v>7.153110159569083E-2</v>
      </c>
      <c r="E50" s="90">
        <f>-PMT($F$7,$B50,NPV($F$7,E$17:E31))</f>
        <v>7.3425811215637862E-2</v>
      </c>
      <c r="F50" s="103">
        <f>-PMT($F$7,$B50,NPV($F$7,F$17:F31))</f>
        <v>5.8685272498571368E-2</v>
      </c>
      <c r="G50" s="119">
        <f>-PMT($F$7,$B50,NPV($F$7,G$17:G31))</f>
        <v>152.16154109090027</v>
      </c>
      <c r="H50" s="120">
        <f>-PMT($F$7,$B50,NPV($F$7,H$17:H31))</f>
        <v>140.10204723213823</v>
      </c>
      <c r="I50" s="121">
        <f>-PMT($F$7,$B50,NPV($F$7,I$17:I31))</f>
        <v>146.13179416151922</v>
      </c>
      <c r="J50" s="89">
        <f>-PMT($F$7,$B50,NPV($F$7,J$17:J31))</f>
        <v>3.8771404846093603E-3</v>
      </c>
      <c r="K50" s="90">
        <f>-PMT($F$7,$B50,NPV($F$7,K$17:K31))</f>
        <v>1.9269233771264083E-3</v>
      </c>
      <c r="L50" s="90">
        <f>-PMT($F$7,$B50,NPV($F$7,L$17:L31))</f>
        <v>5.3834823871912376E-3</v>
      </c>
      <c r="M50" s="90">
        <f>-PMT($F$7,$B50,NPV($F$7,M$17:M31))</f>
        <v>1.7041495839545163E-3</v>
      </c>
      <c r="N50" s="103">
        <f>-PMT($F$7,$B50,NPV($F$7,N$17:N31))</f>
        <v>0</v>
      </c>
      <c r="O50" s="89">
        <f>-PMT($F$7,$B50,NPV($F$7,O$17:O31))</f>
        <v>2.3278858811142246E-3</v>
      </c>
      <c r="P50" s="90">
        <f>-PMT($F$7,$B50,NPV($F$7,P$17:P31))</f>
        <v>1.1544813576008634E-3</v>
      </c>
      <c r="Q50" s="90">
        <f>-PMT($F$7,$B50,NPV($F$7,Q$17:Q31))</f>
        <v>2.7673381247078003E-3</v>
      </c>
      <c r="R50" s="90">
        <f>-PMT($F$7,$B50,NPV($F$7,R$17:R31))</f>
        <v>9.3588431301733373E-4</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6.2466777726707584E-2</v>
      </c>
      <c r="AA50" s="90">
        <f>-PMT($F$7,$B50,NPV($F$7,AA$17:AA31))</f>
        <v>5.6839280539603028E-2</v>
      </c>
      <c r="AB50" s="90">
        <f>-PMT($F$7,$B50,NPV($F$7,AB$17:AB31))</f>
        <v>5.8577546245976449E-2</v>
      </c>
      <c r="AC50" s="90">
        <f>-PMT($F$7,$B50,NPV($F$7,AC$17:AC31))</f>
        <v>4.5054116230319095E-2</v>
      </c>
      <c r="AD50" s="90">
        <f>-PMT($F$7,$B50,NPV($F$7,AD$17:AD31))</f>
        <v>8.0073585095161558E-3</v>
      </c>
      <c r="AE50" s="91">
        <f>-PMT($F$7,$B50,NPV($F$7,AE$17:AE31))</f>
        <v>5.3767295464849651E-3</v>
      </c>
      <c r="AF50" s="150">
        <f>-PMT($F$7,$B50,NPV($F$7,AF$17:AF31))</f>
        <v>140.89031582490762</v>
      </c>
      <c r="AG50" s="91"/>
      <c r="AH50" s="31">
        <f>-PMT($F$7,$B50,NPV($F$7,AH$17:AH31))</f>
        <v>8.7855833096546088E-3</v>
      </c>
      <c r="AI50" s="89">
        <f>-PMT($F$7,$B50,NPV($F$7,AI$17:AI31))</f>
        <v>3.4686648375364488E-3</v>
      </c>
      <c r="AJ50" s="90">
        <f>-PMT($F$7,$B50,NPV($F$7,AJ$17:AJ31))</f>
        <v>1.97493348626413E-3</v>
      </c>
      <c r="AK50" s="90">
        <f>-PMT($F$7,$B50,NPV($F$7,AK$17:AK31))</f>
        <v>4.5885443691380317E-3</v>
      </c>
      <c r="AL50" s="91">
        <f>-PMT($F$7,$B50,NPV($F$7,AL$17:AL31))</f>
        <v>1.5654589819532497E-3</v>
      </c>
      <c r="AM50" s="99">
        <f>-PMT($F$7,$B50,NPV($F$7,AM$17:AM31))</f>
        <v>2.0826317575211683E-3</v>
      </c>
      <c r="AN50" s="90">
        <f>-PMT($F$7,$B50,NPV($F$7,AN$17:AN31))</f>
        <v>1.1832457478375628E-3</v>
      </c>
      <c r="AO50" s="90">
        <f>-PMT($F$7,$B50,NPV($F$7,AO$17:AO31))</f>
        <v>2.3587062901591514E-3</v>
      </c>
      <c r="AP50" s="90">
        <f>-PMT($F$7,$B50,NPV($F$7,AP$17:AP31))</f>
        <v>8.5971825341902305E-4</v>
      </c>
      <c r="AQ50" s="46"/>
    </row>
    <row r="51" spans="1:43" ht="13.5" thickBot="1" x14ac:dyDescent="0.25">
      <c r="A51" s="66" t="str">
        <f>"30 years ("&amp;$A$17&amp;"-"&amp;$A$46&amp;")"</f>
        <v>30 years (2016-2045)</v>
      </c>
      <c r="B51" s="73">
        <f>2039-2010+1</f>
        <v>30</v>
      </c>
      <c r="C51" s="95">
        <f>-PMT($F$7,$B51,NPV($F$7,C17:C$46))</f>
        <v>9.7993279802490188E-2</v>
      </c>
      <c r="D51" s="96">
        <f>-PMT($F$7,$B51,NPV($F$7,D17:D$46))</f>
        <v>9.0496279774998051E-2</v>
      </c>
      <c r="E51" s="96">
        <f>-PMT($F$7,$B51,NPV($F$7,E17:E$46))</f>
        <v>0.10532613903925342</v>
      </c>
      <c r="F51" s="104">
        <f>-PMT($F$7,$B51,NPV($F$7,F17:F$46))</f>
        <v>7.9156462924230259E-2</v>
      </c>
      <c r="G51" s="122">
        <f>-PMT($F$7,$B51,NPV($F$7,G17:G$46))</f>
        <v>154.86567324710353</v>
      </c>
      <c r="H51" s="123">
        <f>-PMT($F$7,$B51,NPV($F$7,H17:H$46))</f>
        <v>167.55002987785863</v>
      </c>
      <c r="I51" s="124">
        <f>-PMT($F$7,$B51,NPV($F$7,I17:I$46))</f>
        <v>161.20785156248107</v>
      </c>
      <c r="J51" s="95">
        <f>-PMT($F$7,$B51,NPV($F$7,J17:J$46))</f>
        <v>2.2839255858672098E-3</v>
      </c>
      <c r="K51" s="96">
        <f>-PMT($F$7,$B51,NPV($F$7,K17:K$46))</f>
        <v>1.1351019186677913E-3</v>
      </c>
      <c r="L51" s="96">
        <f>-PMT($F$7,$B51,NPV($F$7,L17:L$46))</f>
        <v>3.1712735749399538E-3</v>
      </c>
      <c r="M51" s="96">
        <f>-PMT($F$7,$B51,NPV($F$7,M17:M$46))</f>
        <v>1.0038715007591047E-3</v>
      </c>
      <c r="N51" s="104">
        <f>-PMT($F$7,$B51,NPV($F$7,N17:N$46))</f>
        <v>0</v>
      </c>
      <c r="O51" s="95">
        <f>-PMT($F$7,$B51,NPV($F$7,O17:O$46))</f>
        <v>1.3712988079645234E-3</v>
      </c>
      <c r="P51" s="96">
        <f>-PMT($F$7,$B51,NPV($F$7,P17:P$46))</f>
        <v>6.8007582430869491E-4</v>
      </c>
      <c r="Q51" s="96">
        <f>-PMT($F$7,$B51,NPV($F$7,Q17:Q$46))</f>
        <v>1.6301690312371378E-3</v>
      </c>
      <c r="R51" s="96">
        <f>-PMT($F$7,$B51,NPV($F$7,R17:R$46))</f>
        <v>5.5130582355656038E-4</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8.0319509764641556E-2</v>
      </c>
      <c r="AA51" s="96">
        <f>-PMT($F$7,$B51,NPV($F$7,AA17:AA$46))</f>
        <v>7.3441528088043245E-2</v>
      </c>
      <c r="AB51" s="96">
        <f>-PMT($F$7,$B51,NPV($F$7,AB17:AB$46))</f>
        <v>8.7046903559837172E-2</v>
      </c>
      <c r="AC51" s="96">
        <f>-PMT($F$7,$B51,NPV($F$7,AC17:AC$46))</f>
        <v>6.3038026390091137E-2</v>
      </c>
      <c r="AD51" s="96">
        <f>-PMT($F$7,$B51,NPV($F$7,AD17:AD$46))</f>
        <v>5.2527935772372697E-3</v>
      </c>
      <c r="AE51" s="97">
        <f>-PMT($F$7,$B51,NPV($F$7,AE17:AE$46))</f>
        <v>3.6646833259270399E-3</v>
      </c>
      <c r="AF51" s="151">
        <f>-PMT($F$7,$B51,NPV($F$7,AF17:AF$46))</f>
        <v>143.39414189546619</v>
      </c>
      <c r="AG51" s="97"/>
      <c r="AH51" s="72">
        <f>-PMT($F$7,$B51,NPV($F$7,AH17:AH$46))</f>
        <v>9.5825817972760505E-3</v>
      </c>
      <c r="AI51" s="95">
        <f>-PMT($F$7,$B51,NPV($F$7,AI17:AI$46))</f>
        <v>2.0433028936390524E-3</v>
      </c>
      <c r="AJ51" s="96">
        <f>-PMT($F$7,$B51,NPV($F$7,AJ17:AJ$46))</f>
        <v>1.1633834620049983E-3</v>
      </c>
      <c r="AK51" s="96">
        <f>-PMT($F$7,$B51,NPV($F$7,AK17:AK$46))</f>
        <v>2.7029956557318717E-3</v>
      </c>
      <c r="AL51" s="97">
        <f>-PMT($F$7,$B51,NPV($F$7,AL17:AL$46))</f>
        <v>9.2217236819286895E-4</v>
      </c>
      <c r="AM51" s="100">
        <f>-PMT($F$7,$B51,NPV($F$7,AM17:AM$46))</f>
        <v>1.2268257948928663E-3</v>
      </c>
      <c r="AN51" s="96">
        <f>-PMT($F$7,$B51,NPV($F$7,AN17:AN$46))</f>
        <v>6.9702020047567969E-4</v>
      </c>
      <c r="AO51" s="96">
        <f>-PMT($F$7,$B51,NPV($F$7,AO17:AO$46))</f>
        <v>1.3894543329097833E-3</v>
      </c>
      <c r="AP51" s="96">
        <f>-PMT($F$7,$B51,NPV($F$7,AP17:AP$46))</f>
        <v>5.0643832056516556E-4</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65"/>
  <sheetViews>
    <sheetView showGridLines="0" showWhiteSpace="0" view="pageBreakPreview"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63</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38</v>
      </c>
      <c r="E2" s="2"/>
      <c r="F2" s="2"/>
      <c r="G2" s="2"/>
      <c r="H2" s="2"/>
      <c r="I2" s="2"/>
      <c r="J2" s="2"/>
      <c r="M2" s="2" t="s">
        <v>44</v>
      </c>
      <c r="N2" s="2"/>
      <c r="O2" s="2"/>
      <c r="P2" s="2"/>
      <c r="Q2" s="2"/>
      <c r="R2" s="2"/>
      <c r="S2" s="2"/>
      <c r="U2" s="2"/>
      <c r="V2" s="2"/>
      <c r="W2" s="2"/>
      <c r="X2" s="2"/>
      <c r="Y2" s="2"/>
      <c r="Z2" s="9" t="s">
        <v>4</v>
      </c>
      <c r="AA2" s="9" t="str">
        <f>M1</f>
        <v>MA-SEMA</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8.7014841276169624E-2</v>
      </c>
      <c r="D16" s="90">
        <f t="shared" ref="D16:D46" si="1">(AA16+AH16)*(1+$F$5)</f>
        <v>7.7964434497344109E-2</v>
      </c>
      <c r="E16" s="90">
        <f t="shared" ref="E16:E46" si="2">(AB16+AH16)*(1+$F$5)</f>
        <v>4.9848121311603051E-2</v>
      </c>
      <c r="F16" s="91">
        <f t="shared" ref="F16:F46" si="3">(AC16+AH16)*(1+$F$5)</f>
        <v>4.0138259157192303E-2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7.3167138061564788E-2</v>
      </c>
      <c r="AA16" s="90">
        <v>6.4864012576403771E-2</v>
      </c>
      <c r="AB16" s="90">
        <v>3.9069229837191792E-2</v>
      </c>
      <c r="AC16" s="90">
        <v>3.016109942030119E-2</v>
      </c>
      <c r="AD16" s="25"/>
      <c r="AE16" s="25"/>
      <c r="AF16" s="125">
        <v>39.674354000000001</v>
      </c>
      <c r="AG16" s="34">
        <v>0.17</v>
      </c>
      <c r="AH16" s="31">
        <v>6.6629915496000001E-3</v>
      </c>
      <c r="AI16" s="26"/>
      <c r="AJ16" s="25"/>
      <c r="AK16" s="25"/>
      <c r="AL16" s="27"/>
      <c r="AM16" s="26"/>
      <c r="AN16" s="25"/>
      <c r="AO16" s="25"/>
      <c r="AP16" s="27"/>
      <c r="AQ16" s="33"/>
      <c r="AR16" s="3"/>
    </row>
    <row r="17" spans="1:50" x14ac:dyDescent="0.2">
      <c r="A17" s="85">
        <f>A16+1</f>
        <v>2016</v>
      </c>
      <c r="B17" s="86"/>
      <c r="C17" s="92">
        <f t="shared" si="0"/>
        <v>8.02563202008367E-2</v>
      </c>
      <c r="D17" s="93">
        <f t="shared" si="1"/>
        <v>7.5185980648933878E-2</v>
      </c>
      <c r="E17" s="93">
        <f t="shared" si="2"/>
        <v>5.8657176109589405E-2</v>
      </c>
      <c r="F17" s="94">
        <f t="shared" si="3"/>
        <v>4.1016504947540812E-2</v>
      </c>
      <c r="G17" s="105">
        <f>AF17*1.08</f>
        <v>41.208868800000005</v>
      </c>
      <c r="H17" s="106">
        <v>0</v>
      </c>
      <c r="I17" s="107">
        <f>(G17*$F$8)+(H17*(1-$F$8))</f>
        <v>20.604434400000002</v>
      </c>
      <c r="J17" s="92">
        <v>2.0453587827542124E-2</v>
      </c>
      <c r="K17" s="93">
        <v>1.019607498410232E-2</v>
      </c>
      <c r="L17" s="93">
        <v>3.4186980471072499E-2</v>
      </c>
      <c r="M17" s="93">
        <v>1.0076721958669016E-2</v>
      </c>
      <c r="N17" s="88"/>
      <c r="O17" s="98"/>
      <c r="P17" s="98"/>
      <c r="Q17" s="98"/>
      <c r="R17" s="98"/>
      <c r="S17" s="98"/>
      <c r="T17" s="92">
        <v>4.7251029999999999E-2</v>
      </c>
      <c r="U17" s="93">
        <v>4.6694589999999994E-2</v>
      </c>
      <c r="V17" s="93">
        <v>5.0357819999999998E-2</v>
      </c>
      <c r="W17" s="94">
        <v>4.8224799999999998E-2</v>
      </c>
      <c r="X17" s="85">
        <v>2016</v>
      </c>
      <c r="Y17" s="87"/>
      <c r="Z17" s="92">
        <v>6.6382659902597368E-2</v>
      </c>
      <c r="AA17" s="93">
        <v>6.1730972240301211E-2</v>
      </c>
      <c r="AB17" s="93">
        <v>4.6566931378517293E-2</v>
      </c>
      <c r="AC17" s="93">
        <v>3.0382829394986474E-2</v>
      </c>
      <c r="AD17" s="93">
        <v>4.2546851809578672E-2</v>
      </c>
      <c r="AE17" s="93">
        <v>2.6817130105060951E-2</v>
      </c>
      <c r="AF17" s="126">
        <v>38.156359999999999</v>
      </c>
      <c r="AG17" s="163">
        <v>0.17</v>
      </c>
      <c r="AH17" s="88">
        <v>7.2469916578032601E-3</v>
      </c>
      <c r="AI17" s="92">
        <v>1.8298702659985532E-2</v>
      </c>
      <c r="AJ17" s="93">
        <v>1.0450114495259816E-2</v>
      </c>
      <c r="AK17" s="93">
        <v>2.9138848324572249E-2</v>
      </c>
      <c r="AL17" s="94">
        <v>9.2566374732424763E-3</v>
      </c>
      <c r="AM17" s="102"/>
      <c r="AN17" s="93"/>
      <c r="AO17" s="93"/>
      <c r="AP17" s="93"/>
      <c r="AQ17" s="144"/>
      <c r="AR17" s="3"/>
      <c r="AS17" s="3"/>
      <c r="AT17" s="3"/>
      <c r="AU17" s="3"/>
      <c r="AV17" s="3"/>
      <c r="AX17" s="32"/>
    </row>
    <row r="18" spans="1:50" x14ac:dyDescent="0.2">
      <c r="A18" s="69">
        <f t="shared" ref="A18:A46" si="4">A17+1</f>
        <v>2017</v>
      </c>
      <c r="B18" s="24"/>
      <c r="C18" s="89">
        <f t="shared" si="0"/>
        <v>7.6987630813836139E-2</v>
      </c>
      <c r="D18" s="90">
        <f t="shared" si="1"/>
        <v>7.2126805651899106E-2</v>
      </c>
      <c r="E18" s="90">
        <f t="shared" si="2"/>
        <v>6.035609925615993E-2</v>
      </c>
      <c r="F18" s="91">
        <f t="shared" si="3"/>
        <v>4.7150221692769417E-2</v>
      </c>
      <c r="G18" s="108">
        <f t="shared" ref="G18:G46" si="5">AF18*1.08</f>
        <v>123.69105</v>
      </c>
      <c r="H18" s="168">
        <v>0</v>
      </c>
      <c r="I18" s="110">
        <f t="shared" ref="I18:I46" si="6">(G18*$F$8)+(H18*(1-$F$8))</f>
        <v>61.845525000000002</v>
      </c>
      <c r="J18" s="89">
        <v>1.9567006134038452E-2</v>
      </c>
      <c r="K18" s="90">
        <v>9.7481572563141317E-3</v>
      </c>
      <c r="L18" s="90">
        <v>3.5277463514295733E-2</v>
      </c>
      <c r="M18" s="90">
        <v>1.1930462855729565E-2</v>
      </c>
      <c r="N18" s="31"/>
      <c r="O18" s="99">
        <v>1.9567006134038452E-2</v>
      </c>
      <c r="P18" s="99">
        <v>9.7481572563141317E-3</v>
      </c>
      <c r="Q18" s="99">
        <v>3.5277463514295733E-2</v>
      </c>
      <c r="R18" s="99">
        <v>1.1930462855729565E-2</v>
      </c>
      <c r="S18" s="99"/>
      <c r="T18" s="89">
        <v>4.6940235000000004E-2</v>
      </c>
      <c r="U18" s="90">
        <v>4.6387454999999994E-2</v>
      </c>
      <c r="V18" s="90">
        <v>5.0026589999999996E-2</v>
      </c>
      <c r="W18" s="91">
        <v>4.7907600000000002E-2</v>
      </c>
      <c r="X18" s="69">
        <v>2017</v>
      </c>
      <c r="Y18" s="33"/>
      <c r="Z18" s="89">
        <v>6.345114852506531E-2</v>
      </c>
      <c r="AA18" s="90">
        <v>5.8991675899435006E-2</v>
      </c>
      <c r="AB18" s="90">
        <v>4.8192862692334845E-2</v>
      </c>
      <c r="AC18" s="90">
        <v>3.6077378689224282E-2</v>
      </c>
      <c r="AD18" s="90">
        <v>2.4964069674493366E-2</v>
      </c>
      <c r="AE18" s="90">
        <v>1.5905216996632984E-2</v>
      </c>
      <c r="AF18" s="125">
        <v>114.52875</v>
      </c>
      <c r="AG18" s="34">
        <v>0.17</v>
      </c>
      <c r="AH18" s="31">
        <v>7.1797054325825182E-3</v>
      </c>
      <c r="AI18" s="89">
        <v>1.7505526669054278E-2</v>
      </c>
      <c r="AJ18" s="90">
        <v>9.9910367082543805E-3</v>
      </c>
      <c r="AK18" s="90">
        <v>3.0068308006566881E-2</v>
      </c>
      <c r="AL18" s="91">
        <v>1.0959513420777235E-2</v>
      </c>
      <c r="AM18" s="101">
        <v>1.7505526669054278E-2</v>
      </c>
      <c r="AN18" s="90">
        <v>9.9910367082543805E-3</v>
      </c>
      <c r="AO18" s="90">
        <v>3.0068308006566881E-2</v>
      </c>
      <c r="AP18" s="90">
        <v>1.0959513420777235E-2</v>
      </c>
      <c r="AQ18" s="46"/>
      <c r="AR18" s="3"/>
      <c r="AS18" s="3"/>
      <c r="AT18" s="3"/>
      <c r="AU18" s="3"/>
      <c r="AV18" s="3"/>
      <c r="AX18" s="32"/>
    </row>
    <row r="19" spans="1:50" x14ac:dyDescent="0.2">
      <c r="A19" s="85">
        <f t="shared" si="4"/>
        <v>2018</v>
      </c>
      <c r="B19" s="86"/>
      <c r="C19" s="92">
        <f t="shared" si="0"/>
        <v>6.6320184820733041E-2</v>
      </c>
      <c r="D19" s="93">
        <f t="shared" si="1"/>
        <v>6.1485019756005378E-2</v>
      </c>
      <c r="E19" s="93">
        <f t="shared" si="2"/>
        <v>5.9314763894209178E-2</v>
      </c>
      <c r="F19" s="94">
        <f t="shared" si="3"/>
        <v>5.0456284462129498E-2</v>
      </c>
      <c r="G19" s="105">
        <f t="shared" si="5"/>
        <v>200.86595136000003</v>
      </c>
      <c r="H19" s="106">
        <v>0</v>
      </c>
      <c r="I19" s="107">
        <f t="shared" si="6"/>
        <v>100.43297568000001</v>
      </c>
      <c r="J19" s="92">
        <v>1.0354043919631739E-2</v>
      </c>
      <c r="K19" s="93">
        <v>5.0896814104195434E-3</v>
      </c>
      <c r="L19" s="93">
        <v>0</v>
      </c>
      <c r="M19" s="93">
        <v>0</v>
      </c>
      <c r="N19" s="88"/>
      <c r="O19" s="98">
        <v>1.0354043919631739E-2</v>
      </c>
      <c r="P19" s="98">
        <v>5.0896814104195434E-3</v>
      </c>
      <c r="Q19" s="98">
        <v>0</v>
      </c>
      <c r="R19" s="98">
        <v>0</v>
      </c>
      <c r="S19" s="98"/>
      <c r="T19" s="92">
        <v>4.6634535000000005E-2</v>
      </c>
      <c r="U19" s="93">
        <v>4.6085355000000001E-2</v>
      </c>
      <c r="V19" s="93">
        <v>4.9700790000000002E-2</v>
      </c>
      <c r="W19" s="94">
        <v>4.7595600000000002E-2</v>
      </c>
      <c r="X19" s="85">
        <v>2018</v>
      </c>
      <c r="Y19" s="87"/>
      <c r="Z19" s="92">
        <v>5.3737159285670175E-2</v>
      </c>
      <c r="AA19" s="93">
        <v>4.9301228033626451E-2</v>
      </c>
      <c r="AB19" s="93">
        <v>4.7310167609960214E-2</v>
      </c>
      <c r="AC19" s="93">
        <v>3.9183122259428396E-2</v>
      </c>
      <c r="AD19" s="93">
        <v>1.1641356761407807E-2</v>
      </c>
      <c r="AE19" s="93">
        <v>7.6362152414879755E-3</v>
      </c>
      <c r="AF19" s="126">
        <v>185.98699200000001</v>
      </c>
      <c r="AG19" s="163">
        <v>0.17</v>
      </c>
      <c r="AH19" s="88">
        <v>7.1070469718830633E-3</v>
      </c>
      <c r="AI19" s="92">
        <v>9.2631949275248562E-3</v>
      </c>
      <c r="AJ19" s="93">
        <v>5.2164929706980225E-3</v>
      </c>
      <c r="AK19" s="93">
        <v>0</v>
      </c>
      <c r="AL19" s="94">
        <v>0</v>
      </c>
      <c r="AM19" s="102">
        <v>9.2631949275248562E-3</v>
      </c>
      <c r="AN19" s="93">
        <v>5.2164929706980225E-3</v>
      </c>
      <c r="AO19" s="93">
        <v>0</v>
      </c>
      <c r="AP19" s="93">
        <v>0</v>
      </c>
      <c r="AQ19" s="144"/>
      <c r="AR19" s="3"/>
      <c r="AS19" s="3"/>
      <c r="AT19" s="3"/>
      <c r="AU19" s="3"/>
      <c r="AV19" s="3"/>
      <c r="AX19" s="32"/>
    </row>
    <row r="20" spans="1:50" x14ac:dyDescent="0.2">
      <c r="A20" s="69">
        <f t="shared" si="4"/>
        <v>2019</v>
      </c>
      <c r="B20" s="24"/>
      <c r="C20" s="89">
        <f t="shared" si="0"/>
        <v>6.5438128510791602E-2</v>
      </c>
      <c r="D20" s="90">
        <f t="shared" si="1"/>
        <v>6.058091014277317E-2</v>
      </c>
      <c r="E20" s="90">
        <f t="shared" si="2"/>
        <v>5.8939252219933749E-2</v>
      </c>
      <c r="F20" s="91">
        <f t="shared" si="3"/>
        <v>4.988351727014799E-2</v>
      </c>
      <c r="G20" s="108">
        <f t="shared" si="5"/>
        <v>174.08955240000003</v>
      </c>
      <c r="H20" s="168">
        <v>0</v>
      </c>
      <c r="I20" s="110">
        <f t="shared" si="6"/>
        <v>87.044776200000015</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5.3037569710350778E-2</v>
      </c>
      <c r="AA20" s="90">
        <v>4.8581406069966901E-2</v>
      </c>
      <c r="AB20" s="90">
        <v>4.707529788387569E-2</v>
      </c>
      <c r="AC20" s="90">
        <v>3.8767284168475913E-2</v>
      </c>
      <c r="AD20" s="90">
        <v>7.4661677318493382E-3</v>
      </c>
      <c r="AE20" s="90">
        <v>5.0434836829590414E-3</v>
      </c>
      <c r="AF20" s="125">
        <v>161.19403000000003</v>
      </c>
      <c r="AG20" s="34">
        <v>0.17</v>
      </c>
      <c r="AH20" s="31">
        <v>6.99741057477912E-3</v>
      </c>
      <c r="AI20" s="26"/>
      <c r="AJ20" s="25"/>
      <c r="AK20" s="25"/>
      <c r="AL20" s="27"/>
      <c r="AM20" s="147"/>
      <c r="AN20" s="25"/>
      <c r="AO20" s="25"/>
      <c r="AP20" s="25"/>
      <c r="AQ20" s="33"/>
      <c r="AR20" s="3"/>
      <c r="AS20" s="3"/>
      <c r="AT20" s="3"/>
      <c r="AU20" s="3"/>
      <c r="AV20" s="3"/>
    </row>
    <row r="21" spans="1:50" x14ac:dyDescent="0.2">
      <c r="A21" s="69">
        <f t="shared" si="4"/>
        <v>2020</v>
      </c>
      <c r="B21" s="24"/>
      <c r="C21" s="89">
        <f t="shared" si="0"/>
        <v>6.3827691640630915E-2</v>
      </c>
      <c r="D21" s="90">
        <f t="shared" si="1"/>
        <v>5.853615614492557E-2</v>
      </c>
      <c r="E21" s="90">
        <f t="shared" si="2"/>
        <v>5.9047182967191331E-2</v>
      </c>
      <c r="F21" s="91">
        <f t="shared" si="3"/>
        <v>4.7840034876833276E-2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5.1706948779232549E-2</v>
      </c>
      <c r="AA21" s="90">
        <v>4.6852329058401955E-2</v>
      </c>
      <c r="AB21" s="90">
        <v>4.7321161005434764E-2</v>
      </c>
      <c r="AC21" s="90">
        <v>3.7039373766574166E-2</v>
      </c>
      <c r="AD21" s="90">
        <v>7.3453425979728522E-3</v>
      </c>
      <c r="AE21" s="90">
        <v>4.9670752191450646E-3</v>
      </c>
      <c r="AF21" s="125">
        <v>135.75391666666667</v>
      </c>
      <c r="AG21" s="34">
        <v>0.17</v>
      </c>
      <c r="AH21" s="31">
        <v>6.8505664874013153E-3</v>
      </c>
      <c r="AI21" s="26"/>
      <c r="AJ21" s="25"/>
      <c r="AK21" s="25"/>
      <c r="AL21" s="27"/>
      <c r="AM21" s="26"/>
      <c r="AN21" s="25"/>
      <c r="AO21" s="25"/>
      <c r="AP21" s="27"/>
      <c r="AQ21" s="33"/>
      <c r="AR21" s="3"/>
      <c r="AS21" s="3"/>
      <c r="AT21" s="3"/>
      <c r="AU21" s="3"/>
      <c r="AV21" s="3"/>
    </row>
    <row r="22" spans="1:50" x14ac:dyDescent="0.2">
      <c r="A22" s="69">
        <f t="shared" si="4"/>
        <v>2021</v>
      </c>
      <c r="B22" s="24"/>
      <c r="C22" s="89">
        <f t="shared" si="0"/>
        <v>6.8203002830995771E-2</v>
      </c>
      <c r="D22" s="90">
        <f t="shared" si="1"/>
        <v>6.312780005026139E-2</v>
      </c>
      <c r="E22" s="90">
        <f t="shared" si="2"/>
        <v>6.4122555895318442E-2</v>
      </c>
      <c r="F22" s="91">
        <f t="shared" si="3"/>
        <v>5.31378481591726E-2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5.3820584696513837E-2</v>
      </c>
      <c r="AA22" s="90">
        <v>4.9164435356390548E-2</v>
      </c>
      <c r="AB22" s="90">
        <v>5.0077055397727291E-2</v>
      </c>
      <c r="AC22" s="90">
        <v>3.9999341878327439E-2</v>
      </c>
      <c r="AD22" s="90">
        <v>1.3118284149075002E-3</v>
      </c>
      <c r="AE22" s="90">
        <v>1.2220995926737498E-3</v>
      </c>
      <c r="AF22" s="125">
        <v>138.60024999999999</v>
      </c>
      <c r="AG22" s="34">
        <v>0.17</v>
      </c>
      <c r="AH22" s="31">
        <v>8.7509775337575087E-3</v>
      </c>
      <c r="AI22" s="26"/>
      <c r="AJ22" s="25"/>
      <c r="AK22" s="25"/>
      <c r="AL22" s="27"/>
      <c r="AM22" s="26"/>
      <c r="AN22" s="25"/>
      <c r="AO22" s="25"/>
      <c r="AP22" s="27"/>
      <c r="AQ22" s="33"/>
      <c r="AR22" s="3"/>
      <c r="AS22" s="3"/>
      <c r="AT22" s="3"/>
      <c r="AU22" s="3"/>
      <c r="AV22" s="3"/>
    </row>
    <row r="23" spans="1:50" x14ac:dyDescent="0.2">
      <c r="A23" s="69">
        <f t="shared" si="4"/>
        <v>2022</v>
      </c>
      <c r="B23" s="24"/>
      <c r="C23" s="89">
        <f t="shared" si="0"/>
        <v>7.1888612996351131E-2</v>
      </c>
      <c r="D23" s="90">
        <f t="shared" si="1"/>
        <v>6.6365431725105992E-2</v>
      </c>
      <c r="E23" s="90">
        <f t="shared" si="2"/>
        <v>6.7311683033597594E-2</v>
      </c>
      <c r="F23" s="91">
        <f t="shared" si="3"/>
        <v>5.5758189160909279E-2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5.6987102903550267E-2</v>
      </c>
      <c r="AA23" s="90">
        <v>5.1919964122591422E-2</v>
      </c>
      <c r="AB23" s="90">
        <v>5.2788084589097471E-2</v>
      </c>
      <c r="AC23" s="90">
        <v>4.218854892608067E-2</v>
      </c>
      <c r="AD23" s="90">
        <v>1.3112963861375E-3</v>
      </c>
      <c r="AE23" s="90">
        <v>1.2213015495187499E-3</v>
      </c>
      <c r="AF23" s="125">
        <v>139.90333333333334</v>
      </c>
      <c r="AG23" s="34">
        <v>0.17</v>
      </c>
      <c r="AH23" s="31">
        <v>8.9657530564048998E-3</v>
      </c>
      <c r="AI23" s="26"/>
      <c r="AJ23" s="25"/>
      <c r="AK23" s="25"/>
      <c r="AL23" s="27"/>
      <c r="AM23" s="26"/>
      <c r="AN23" s="25"/>
      <c r="AO23" s="25"/>
      <c r="AP23" s="27"/>
      <c r="AQ23" s="33"/>
      <c r="AR23" s="3"/>
      <c r="AS23" s="3"/>
      <c r="AT23" s="3"/>
      <c r="AU23" s="3"/>
      <c r="AV23" s="3"/>
    </row>
    <row r="24" spans="1:50" x14ac:dyDescent="0.2">
      <c r="A24" s="69">
        <f t="shared" si="4"/>
        <v>2023</v>
      </c>
      <c r="B24" s="24"/>
      <c r="C24" s="89">
        <f t="shared" si="0"/>
        <v>7.3816469600091972E-2</v>
      </c>
      <c r="D24" s="90">
        <f t="shared" si="1"/>
        <v>6.8604981320224537E-2</v>
      </c>
      <c r="E24" s="90">
        <f t="shared" si="2"/>
        <v>7.1923620735148436E-2</v>
      </c>
      <c r="F24" s="91">
        <f t="shared" si="3"/>
        <v>5.8854613295219523E-2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5.843635936485389E-2</v>
      </c>
      <c r="AA24" s="90">
        <v>5.3655177456718633E-2</v>
      </c>
      <c r="AB24" s="90">
        <v>5.6699800773162563E-2</v>
      </c>
      <c r="AC24" s="90">
        <v>4.4709885690658979E-2</v>
      </c>
      <c r="AD24" s="90">
        <v>1.3112554608475E-3</v>
      </c>
      <c r="AE24" s="90">
        <v>1.2212401615837498E-3</v>
      </c>
      <c r="AF24" s="125">
        <v>137.72916666666666</v>
      </c>
      <c r="AG24" s="34">
        <v>0.17</v>
      </c>
      <c r="AH24" s="31">
        <v>9.2851723783497556E-3</v>
      </c>
      <c r="AI24" s="26"/>
      <c r="AJ24" s="25"/>
      <c r="AK24" s="25"/>
      <c r="AL24" s="27"/>
      <c r="AM24" s="26"/>
      <c r="AN24" s="25"/>
      <c r="AO24" s="25"/>
      <c r="AP24" s="27"/>
      <c r="AQ24" s="33"/>
      <c r="AR24" s="3"/>
      <c r="AS24" s="3"/>
      <c r="AT24" s="3"/>
      <c r="AU24" s="3"/>
      <c r="AV24" s="3"/>
    </row>
    <row r="25" spans="1:50" x14ac:dyDescent="0.2">
      <c r="A25" s="69">
        <f t="shared" si="4"/>
        <v>2024</v>
      </c>
      <c r="B25" s="24"/>
      <c r="C25" s="89">
        <f t="shared" si="0"/>
        <v>7.6612306575922398E-2</v>
      </c>
      <c r="D25" s="90">
        <f t="shared" si="1"/>
        <v>7.1433302958859038E-2</v>
      </c>
      <c r="E25" s="90">
        <f t="shared" si="2"/>
        <v>7.2516099272586315E-2</v>
      </c>
      <c r="F25" s="91">
        <f t="shared" si="3"/>
        <v>6.1725409782262312E-2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6.0579386637875238E-2</v>
      </c>
      <c r="AA25" s="90">
        <v>5.5828007172679509E-2</v>
      </c>
      <c r="AB25" s="90">
        <v>5.6821398286190768E-2</v>
      </c>
      <c r="AC25" s="90">
        <v>4.6921683157453146E-2</v>
      </c>
      <c r="AD25" s="90">
        <v>1.3102108336432901E-3</v>
      </c>
      <c r="AE25" s="90">
        <v>1.2196732207774353E-3</v>
      </c>
      <c r="AF25" s="125">
        <v>140.57233333333332</v>
      </c>
      <c r="AG25" s="34">
        <v>0.17</v>
      </c>
      <c r="AH25" s="31">
        <v>9.707133156548968E-3</v>
      </c>
      <c r="AI25" s="26"/>
      <c r="AJ25" s="25"/>
      <c r="AK25" s="25"/>
      <c r="AL25" s="27"/>
      <c r="AM25" s="26"/>
      <c r="AN25" s="25"/>
      <c r="AO25" s="25"/>
      <c r="AP25" s="27"/>
      <c r="AQ25" s="33"/>
      <c r="AR25" s="3"/>
      <c r="AS25" s="3"/>
      <c r="AT25" s="3"/>
      <c r="AU25" s="3"/>
      <c r="AV25" s="3"/>
    </row>
    <row r="26" spans="1:50" x14ac:dyDescent="0.2">
      <c r="A26" s="69">
        <f t="shared" si="4"/>
        <v>2025</v>
      </c>
      <c r="B26" s="24"/>
      <c r="C26" s="89">
        <f t="shared" si="0"/>
        <v>8.0953872681958236E-2</v>
      </c>
      <c r="D26" s="90">
        <f t="shared" si="1"/>
        <v>7.3710895209132224E-2</v>
      </c>
      <c r="E26" s="90">
        <f t="shared" si="2"/>
        <v>7.8284666361026684E-2</v>
      </c>
      <c r="F26" s="91">
        <f t="shared" si="3"/>
        <v>6.3812082991113545E-2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6.440729552542114E-2</v>
      </c>
      <c r="AA26" s="90">
        <v>5.7762362064112879E-2</v>
      </c>
      <c r="AB26" s="90">
        <v>6.195848238695182E-2</v>
      </c>
      <c r="AC26" s="90">
        <v>4.8680882965013168E-2</v>
      </c>
      <c r="AD26" s="90">
        <v>1.3091706001412372E-3</v>
      </c>
      <c r="AE26" s="90">
        <v>1.2181128705243554E-3</v>
      </c>
      <c r="AF26" s="125">
        <v>143.499</v>
      </c>
      <c r="AG26" s="34">
        <v>0.17</v>
      </c>
      <c r="AH26" s="31">
        <v>9.8623124396781548E-3</v>
      </c>
      <c r="AI26" s="26"/>
      <c r="AJ26" s="25"/>
      <c r="AK26" s="25"/>
      <c r="AL26" s="27"/>
      <c r="AM26" s="26"/>
      <c r="AN26" s="25"/>
      <c r="AO26" s="25"/>
      <c r="AP26" s="27"/>
      <c r="AQ26" s="33"/>
      <c r="AR26" s="3"/>
      <c r="AS26" s="3"/>
      <c r="AT26" s="3"/>
      <c r="AU26" s="3"/>
      <c r="AV26" s="3"/>
    </row>
    <row r="27" spans="1:50" x14ac:dyDescent="0.2">
      <c r="A27" s="69">
        <f t="shared" si="4"/>
        <v>2026</v>
      </c>
      <c r="B27" s="24"/>
      <c r="C27" s="89">
        <f t="shared" si="0"/>
        <v>8.2412005655411028E-2</v>
      </c>
      <c r="D27" s="90">
        <f t="shared" si="1"/>
        <v>7.6089814710848011E-2</v>
      </c>
      <c r="E27" s="90">
        <f t="shared" si="2"/>
        <v>8.2989860439517393E-2</v>
      </c>
      <c r="F27" s="91">
        <f t="shared" si="3"/>
        <v>6.6642893019596666E-2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6.5798940392889457E-2</v>
      </c>
      <c r="AA27" s="90">
        <v>5.9998765214391271E-2</v>
      </c>
      <c r="AB27" s="90">
        <v>6.6329082396656747E-2</v>
      </c>
      <c r="AC27" s="90">
        <v>5.1331864580215728E-2</v>
      </c>
      <c r="AD27" s="90">
        <v>1.3081347446967371E-3</v>
      </c>
      <c r="AE27" s="90">
        <v>1.2165590873576058E-3</v>
      </c>
      <c r="AF27" s="125">
        <v>144.08466666666666</v>
      </c>
      <c r="AG27" s="34">
        <v>0.17</v>
      </c>
      <c r="AH27" s="31">
        <v>9.8084042451023132E-3</v>
      </c>
      <c r="AI27" s="26"/>
      <c r="AJ27" s="25"/>
      <c r="AK27" s="25"/>
      <c r="AL27" s="27"/>
      <c r="AM27" s="147"/>
      <c r="AN27" s="28"/>
      <c r="AO27" s="28"/>
      <c r="AP27" s="27"/>
      <c r="AQ27" s="33"/>
      <c r="AR27" s="3"/>
      <c r="AS27" s="3"/>
      <c r="AT27" s="3"/>
      <c r="AU27" s="3"/>
      <c r="AV27" s="3"/>
    </row>
    <row r="28" spans="1:50" x14ac:dyDescent="0.2">
      <c r="A28" s="69">
        <f t="shared" si="4"/>
        <v>2027</v>
      </c>
      <c r="B28" s="24"/>
      <c r="C28" s="89">
        <f t="shared" si="0"/>
        <v>8.3848976763914132E-2</v>
      </c>
      <c r="D28" s="90">
        <f t="shared" si="1"/>
        <v>7.8089254999873861E-2</v>
      </c>
      <c r="E28" s="90">
        <f t="shared" si="2"/>
        <v>8.0483331822288062E-2</v>
      </c>
      <c r="F28" s="91">
        <f t="shared" si="3"/>
        <v>6.8468313286969507E-2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6.716134282332252E-2</v>
      </c>
      <c r="AA28" s="90">
        <v>6.1877194415946107E-2</v>
      </c>
      <c r="AB28" s="90">
        <v>6.407359517045455E-2</v>
      </c>
      <c r="AC28" s="90">
        <v>5.3050642385758635E-2</v>
      </c>
      <c r="AD28" s="90">
        <v>1.3071032517306585E-3</v>
      </c>
      <c r="AE28" s="90">
        <v>1.2150118479084876E-3</v>
      </c>
      <c r="AF28" s="125">
        <v>142.74658333333332</v>
      </c>
      <c r="AG28" s="34">
        <v>0.17</v>
      </c>
      <c r="AH28" s="31">
        <v>9.7643239325620121E-3</v>
      </c>
      <c r="AI28" s="26"/>
      <c r="AJ28" s="25"/>
      <c r="AK28" s="25"/>
      <c r="AL28" s="27"/>
      <c r="AM28" s="147"/>
      <c r="AN28" s="28"/>
      <c r="AO28" s="28"/>
      <c r="AP28" s="27"/>
      <c r="AQ28" s="33"/>
      <c r="AR28" s="3"/>
      <c r="AS28" s="3"/>
      <c r="AT28" s="3"/>
      <c r="AU28" s="3"/>
      <c r="AV28" s="3"/>
    </row>
    <row r="29" spans="1:50" x14ac:dyDescent="0.2">
      <c r="A29" s="69">
        <f t="shared" si="4"/>
        <v>2028</v>
      </c>
      <c r="B29" s="24"/>
      <c r="C29" s="89">
        <f t="shared" si="0"/>
        <v>8.6779737798829124E-2</v>
      </c>
      <c r="D29" s="90">
        <f t="shared" si="1"/>
        <v>8.1667448855709965E-2</v>
      </c>
      <c r="E29" s="90">
        <f t="shared" si="2"/>
        <v>8.6580359260616552E-2</v>
      </c>
      <c r="F29" s="91">
        <f t="shared" si="3"/>
        <v>7.237737202624174E-2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6.8730774153462043E-2</v>
      </c>
      <c r="AA29" s="90">
        <v>6.4040600811150886E-2</v>
      </c>
      <c r="AB29" s="90">
        <v>6.8547858063358766E-2</v>
      </c>
      <c r="AC29" s="90">
        <v>5.5517594545583714E-2</v>
      </c>
      <c r="AD29" s="90">
        <v>1.3060761057290646E-3</v>
      </c>
      <c r="AE29" s="90">
        <v>1.213471128906097E-3</v>
      </c>
      <c r="AF29" s="125">
        <v>146.17499999999998</v>
      </c>
      <c r="AG29" s="34">
        <v>0.17</v>
      </c>
      <c r="AH29" s="31">
        <v>1.0883664194087608E-2</v>
      </c>
      <c r="AI29" s="26"/>
      <c r="AJ29" s="25"/>
      <c r="AK29" s="25"/>
      <c r="AL29" s="27"/>
      <c r="AM29" s="147"/>
      <c r="AN29" s="28"/>
      <c r="AO29" s="28"/>
      <c r="AP29" s="27"/>
      <c r="AQ29" s="33"/>
      <c r="AR29" s="3"/>
      <c r="AS29" s="3"/>
      <c r="AT29" s="3"/>
      <c r="AU29" s="3"/>
      <c r="AV29" s="3"/>
    </row>
    <row r="30" spans="1:50" x14ac:dyDescent="0.2">
      <c r="A30" s="69">
        <f t="shared" si="4"/>
        <v>2029</v>
      </c>
      <c r="B30" s="24"/>
      <c r="C30" s="89">
        <f t="shared" si="0"/>
        <v>9.0886531560344708E-2</v>
      </c>
      <c r="D30" s="90">
        <f t="shared" si="1"/>
        <v>8.5873491906547736E-2</v>
      </c>
      <c r="E30" s="90">
        <f t="shared" si="2"/>
        <v>8.9753957357773334E-2</v>
      </c>
      <c r="F30" s="91">
        <f t="shared" si="3"/>
        <v>7.5134173201456045E-2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7.2602294878790816E-2</v>
      </c>
      <c r="AA30" s="90">
        <v>6.8003175930353238E-2</v>
      </c>
      <c r="AB30" s="90">
        <v>7.1563235977349204E-2</v>
      </c>
      <c r="AC30" s="90">
        <v>5.8150589962379214E-2</v>
      </c>
      <c r="AD30" s="90">
        <v>1.3050532912429408E-3</v>
      </c>
      <c r="AE30" s="90">
        <v>1.2119369071769111E-3</v>
      </c>
      <c r="AF30" s="125">
        <v>151.86149999999998</v>
      </c>
      <c r="AG30" s="34">
        <v>0.17</v>
      </c>
      <c r="AH30" s="31">
        <v>1.0779844167396975E-2</v>
      </c>
      <c r="AI30" s="26"/>
      <c r="AJ30" s="25"/>
      <c r="AK30" s="25"/>
      <c r="AL30" s="27"/>
      <c r="AM30" s="147"/>
      <c r="AN30" s="28"/>
      <c r="AO30" s="28"/>
      <c r="AP30" s="27"/>
      <c r="AQ30" s="33"/>
      <c r="AR30" s="3"/>
      <c r="AS30" s="3"/>
      <c r="AT30" s="3"/>
      <c r="AU30" s="3"/>
      <c r="AV30" s="3"/>
    </row>
    <row r="31" spans="1:50" x14ac:dyDescent="0.2">
      <c r="A31" s="69">
        <f t="shared" si="4"/>
        <v>2030</v>
      </c>
      <c r="B31" s="24"/>
      <c r="C31" s="89">
        <f t="shared" si="0"/>
        <v>9.8329443644960685E-2</v>
      </c>
      <c r="D31" s="90">
        <f t="shared" si="1"/>
        <v>8.9242667803173054E-2</v>
      </c>
      <c r="E31" s="90">
        <f t="shared" si="2"/>
        <v>0.10673939567728917</v>
      </c>
      <c r="F31" s="91">
        <f t="shared" si="3"/>
        <v>8.0338051213532005E-2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7.9516234131861124E-2</v>
      </c>
      <c r="AA31" s="90">
        <v>7.1179742533890825E-2</v>
      </c>
      <c r="AB31" s="90">
        <v>8.723178645509827E-2</v>
      </c>
      <c r="AC31" s="90">
        <v>6.3010369515871509E-2</v>
      </c>
      <c r="AD31" s="90">
        <v>1.3040347928879202E-3</v>
      </c>
      <c r="AE31" s="90">
        <v>1.2104091596443801E-3</v>
      </c>
      <c r="AF31" s="125">
        <v>153.53399999999999</v>
      </c>
      <c r="AG31" s="34">
        <v>0.17</v>
      </c>
      <c r="AH31" s="31">
        <v>1.0694264624983536E-2</v>
      </c>
      <c r="AI31" s="26"/>
      <c r="AJ31" s="25"/>
      <c r="AK31" s="25"/>
      <c r="AL31" s="27"/>
      <c r="AM31" s="147"/>
      <c r="AN31" s="28"/>
      <c r="AO31" s="28"/>
      <c r="AP31" s="27"/>
      <c r="AQ31" s="33"/>
      <c r="AR31" s="3"/>
      <c r="AS31" s="3"/>
      <c r="AT31" s="3"/>
      <c r="AU31" s="3"/>
      <c r="AV31" s="3"/>
    </row>
    <row r="32" spans="1:50" x14ac:dyDescent="0.2">
      <c r="A32" s="69">
        <f t="shared" si="4"/>
        <v>2031</v>
      </c>
      <c r="B32" s="24"/>
      <c r="C32" s="89">
        <f t="shared" si="0"/>
        <v>0.101529577689911</v>
      </c>
      <c r="D32" s="90">
        <f t="shared" si="1"/>
        <v>9.2369420775762406E-2</v>
      </c>
      <c r="E32" s="90">
        <f t="shared" si="2"/>
        <v>0.11123301610382805</v>
      </c>
      <c r="F32" s="91">
        <f t="shared" si="3"/>
        <v>8.3353747404867229E-2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8.2448146942822195E-2</v>
      </c>
      <c r="AA32" s="90">
        <v>7.4044333260117071E-2</v>
      </c>
      <c r="AB32" s="90">
        <v>9.1350384019810313E-2</v>
      </c>
      <c r="AC32" s="90">
        <v>6.5773073286818737E-2</v>
      </c>
      <c r="AD32" s="90">
        <v>1.3040347928879202E-3</v>
      </c>
      <c r="AE32" s="90">
        <v>1.2104091596443801E-3</v>
      </c>
      <c r="AF32" s="125">
        <v>146.98345833333332</v>
      </c>
      <c r="AG32" s="34">
        <v>0.17</v>
      </c>
      <c r="AH32" s="31">
        <v>1.0698254607554858E-2</v>
      </c>
      <c r="AI32" s="26"/>
      <c r="AJ32" s="25"/>
      <c r="AK32" s="25"/>
      <c r="AL32" s="27"/>
      <c r="AM32" s="147"/>
      <c r="AN32" s="28"/>
      <c r="AO32" s="28"/>
      <c r="AP32" s="27"/>
      <c r="AQ32" s="33"/>
      <c r="AR32" s="3"/>
      <c r="AS32" s="3"/>
      <c r="AT32" s="3"/>
      <c r="AU32" s="3"/>
      <c r="AV32" s="3"/>
    </row>
    <row r="33" spans="1:48" x14ac:dyDescent="0.2">
      <c r="A33" s="69">
        <f t="shared" si="4"/>
        <v>2032</v>
      </c>
      <c r="B33" s="24"/>
      <c r="C33" s="89">
        <f t="shared" si="0"/>
        <v>0.10484756854900068</v>
      </c>
      <c r="D33" s="90">
        <f t="shared" si="1"/>
        <v>9.5621855449281382E-2</v>
      </c>
      <c r="E33" s="90">
        <f t="shared" si="2"/>
        <v>0.1159386170640853</v>
      </c>
      <c r="F33" s="91">
        <f t="shared" si="3"/>
        <v>8.6501499008812405E-2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8.5488164882565179E-2</v>
      </c>
      <c r="AA33" s="90">
        <v>7.7024207910345643E-2</v>
      </c>
      <c r="AB33" s="90">
        <v>9.566343874961529E-2</v>
      </c>
      <c r="AC33" s="90">
        <v>6.865690842367686E-2</v>
      </c>
      <c r="AD33" s="90">
        <v>1.3040347928879202E-3</v>
      </c>
      <c r="AE33" s="90">
        <v>1.2104091596443801E-3</v>
      </c>
      <c r="AF33" s="125">
        <v>146.98345833333332</v>
      </c>
      <c r="AG33" s="34">
        <v>0.17</v>
      </c>
      <c r="AH33" s="31">
        <v>1.0702264978903323E-2</v>
      </c>
      <c r="AI33" s="26"/>
      <c r="AJ33" s="25"/>
      <c r="AK33" s="25"/>
      <c r="AL33" s="27"/>
      <c r="AM33" s="147"/>
      <c r="AN33" s="28"/>
      <c r="AO33" s="28"/>
      <c r="AP33" s="27"/>
      <c r="AQ33" s="33"/>
      <c r="AR33" s="3"/>
      <c r="AS33" s="3"/>
      <c r="AT33" s="3"/>
      <c r="AU33" s="3"/>
      <c r="AV33" s="3"/>
    </row>
    <row r="34" spans="1:48" x14ac:dyDescent="0.2">
      <c r="A34" s="69">
        <f t="shared" si="4"/>
        <v>2033</v>
      </c>
      <c r="B34" s="24"/>
      <c r="C34" s="89">
        <f t="shared" si="0"/>
        <v>0.10828776111832521</v>
      </c>
      <c r="D34" s="90">
        <f t="shared" si="1"/>
        <v>9.9005029035845779E-2</v>
      </c>
      <c r="E34" s="90">
        <f t="shared" si="2"/>
        <v>0.12086620615874172</v>
      </c>
      <c r="F34" s="91">
        <f t="shared" si="3"/>
        <v>8.9787095163681899E-2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8.8640273990110471E-2</v>
      </c>
      <c r="AA34" s="90">
        <v>8.0124006024533012E-2</v>
      </c>
      <c r="AB34" s="90">
        <v>0.10018013182535497</v>
      </c>
      <c r="AC34" s="90">
        <v>7.166718595832762E-2</v>
      </c>
      <c r="AD34" s="90">
        <v>1.3040347928879202E-3</v>
      </c>
      <c r="AE34" s="90">
        <v>1.2104091596443801E-3</v>
      </c>
      <c r="AF34" s="125">
        <v>146.98345833333332</v>
      </c>
      <c r="AG34" s="34">
        <v>0.17</v>
      </c>
      <c r="AH34" s="31">
        <v>1.0706295843215405E-2</v>
      </c>
      <c r="AI34" s="26"/>
      <c r="AJ34" s="25"/>
      <c r="AK34" s="25"/>
      <c r="AL34" s="27"/>
      <c r="AM34" s="147"/>
      <c r="AN34" s="28"/>
      <c r="AO34" s="28"/>
      <c r="AP34" s="27"/>
      <c r="AQ34" s="33"/>
      <c r="AR34" s="3"/>
      <c r="AS34" s="3"/>
      <c r="AT34" s="3"/>
      <c r="AU34" s="3"/>
      <c r="AV34" s="3"/>
    </row>
    <row r="35" spans="1:48" x14ac:dyDescent="0.2">
      <c r="A35" s="69">
        <f t="shared" si="4"/>
        <v>2034</v>
      </c>
      <c r="B35" s="24"/>
      <c r="C35" s="89">
        <f t="shared" si="0"/>
        <v>0.11185466049484796</v>
      </c>
      <c r="D35" s="90">
        <f t="shared" si="1"/>
        <v>0.10252420226838245</v>
      </c>
      <c r="E35" s="90">
        <f t="shared" si="2"/>
        <v>0.12602626348668505</v>
      </c>
      <c r="F35" s="91">
        <f t="shared" si="3"/>
        <v>9.32165788294579E-2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9.1908607277219334E-2</v>
      </c>
      <c r="AA35" s="90">
        <v>8.3348553858443641E-2</v>
      </c>
      <c r="AB35" s="90">
        <v>0.10491007791193226</v>
      </c>
      <c r="AC35" s="90">
        <v>7.4809449786035792E-2</v>
      </c>
      <c r="AD35" s="90">
        <v>1.3040347928879202E-3</v>
      </c>
      <c r="AE35" s="90">
        <v>1.2104091596443801E-3</v>
      </c>
      <c r="AF35" s="125">
        <v>146.98345833333332</v>
      </c>
      <c r="AG35" s="34">
        <v>0.17</v>
      </c>
      <c r="AH35" s="31">
        <v>1.0710347305209976E-2</v>
      </c>
      <c r="AI35" s="26"/>
      <c r="AJ35" s="25"/>
      <c r="AK35" s="25"/>
      <c r="AL35" s="27"/>
      <c r="AM35" s="147"/>
      <c r="AN35" s="28"/>
      <c r="AO35" s="28"/>
      <c r="AP35" s="27"/>
      <c r="AQ35" s="33"/>
      <c r="AR35" s="3"/>
      <c r="AS35" s="3"/>
      <c r="AT35" s="3"/>
      <c r="AU35" s="3"/>
      <c r="AV35" s="3"/>
    </row>
    <row r="36" spans="1:48" x14ac:dyDescent="0.2">
      <c r="A36" s="69">
        <f t="shared" si="4"/>
        <v>2035</v>
      </c>
      <c r="B36" s="24"/>
      <c r="C36" s="89">
        <f t="shared" si="0"/>
        <v>0.11555293788328824</v>
      </c>
      <c r="D36" s="90">
        <f t="shared" si="1"/>
        <v>0.10618484759119498</v>
      </c>
      <c r="E36" s="90">
        <f t="shared" si="2"/>
        <v>0.13142976395371092</v>
      </c>
      <c r="F36" s="91">
        <f t="shared" si="3"/>
        <v>9.6796257916635708E-2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9.5297450147554613E-2</v>
      </c>
      <c r="AA36" s="90">
        <v>8.6702871897927775E-2</v>
      </c>
      <c r="AB36" s="90">
        <v>0.1098633456250066</v>
      </c>
      <c r="AC36" s="90">
        <v>7.8089486875396324E-2</v>
      </c>
      <c r="AD36" s="90">
        <v>1.3040347928879202E-3</v>
      </c>
      <c r="AE36" s="90">
        <v>1.2104091596443801E-3</v>
      </c>
      <c r="AF36" s="125">
        <v>146.98345833333332</v>
      </c>
      <c r="AG36" s="34">
        <v>0.17</v>
      </c>
      <c r="AH36" s="31">
        <v>1.0714419470141017E-2</v>
      </c>
      <c r="AI36" s="26"/>
      <c r="AJ36" s="25"/>
      <c r="AK36" s="25"/>
      <c r="AL36" s="27"/>
      <c r="AM36" s="147"/>
      <c r="AN36" s="28"/>
      <c r="AO36" s="28"/>
      <c r="AP36" s="27"/>
      <c r="AQ36" s="33"/>
      <c r="AR36" s="3"/>
      <c r="AS36" s="3"/>
      <c r="AT36" s="3"/>
      <c r="AU36" s="3"/>
      <c r="AV36" s="3"/>
    </row>
    <row r="37" spans="1:48" x14ac:dyDescent="0.2">
      <c r="A37" s="69">
        <f t="shared" si="4"/>
        <v>2036</v>
      </c>
      <c r="B37" s="24"/>
      <c r="C37" s="89">
        <f t="shared" si="0"/>
        <v>0.11938743672080775</v>
      </c>
      <c r="D37" s="90">
        <f t="shared" si="1"/>
        <v>0.10999265768015476</v>
      </c>
      <c r="E37" s="90">
        <f t="shared" si="2"/>
        <v>0.13708820063451585</v>
      </c>
      <c r="F37" s="91">
        <f t="shared" si="3"/>
        <v>0.1005327169030158</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9.8811246015656287E-2</v>
      </c>
      <c r="AA37" s="90">
        <v>9.0192182675607677E-2</v>
      </c>
      <c r="AB37" s="90">
        <v>0.11505047896401233</v>
      </c>
      <c r="AC37" s="90">
        <v>8.15133379259389E-2</v>
      </c>
      <c r="AD37" s="90">
        <v>1.3040347928879202E-3</v>
      </c>
      <c r="AE37" s="90">
        <v>1.2104091596443801E-3</v>
      </c>
      <c r="AF37" s="125">
        <v>146.98345833333332</v>
      </c>
      <c r="AG37" s="34">
        <v>0.17</v>
      </c>
      <c r="AH37" s="31">
        <v>1.0718512443800361E-2</v>
      </c>
      <c r="AI37" s="26"/>
      <c r="AJ37" s="25"/>
      <c r="AK37" s="25"/>
      <c r="AL37" s="27"/>
      <c r="AM37" s="147"/>
      <c r="AN37" s="28"/>
      <c r="AO37" s="28"/>
      <c r="AP37" s="27"/>
      <c r="AQ37" s="33"/>
      <c r="AR37" s="3"/>
      <c r="AS37" s="3"/>
      <c r="AT37" s="3"/>
      <c r="AU37" s="3"/>
      <c r="AV37" s="3"/>
    </row>
    <row r="38" spans="1:48" x14ac:dyDescent="0.2">
      <c r="A38" s="69">
        <f t="shared" si="4"/>
        <v>2037</v>
      </c>
      <c r="B38" s="24"/>
      <c r="C38" s="89">
        <f t="shared" si="0"/>
        <v>0.12336317902752522</v>
      </c>
      <c r="D38" s="90">
        <f t="shared" si="1"/>
        <v>0.11395355430578206</v>
      </c>
      <c r="E38" s="90">
        <f t="shared" si="2"/>
        <v>0.14301360923771286</v>
      </c>
      <c r="F38" s="91">
        <f t="shared" si="3"/>
        <v>0.10443282895983663</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0.10245460213309904</v>
      </c>
      <c r="AA38" s="90">
        <v>9.3821918902142004E-2</v>
      </c>
      <c r="AB38" s="90">
        <v>0.12048251975712439</v>
      </c>
      <c r="AC38" s="90">
        <v>8.5087308493017766E-2</v>
      </c>
      <c r="AD38" s="90">
        <v>1.3040347928879202E-3</v>
      </c>
      <c r="AE38" s="90">
        <v>1.2104091596443801E-3</v>
      </c>
      <c r="AF38" s="125">
        <v>146.98345833333332</v>
      </c>
      <c r="AG38" s="34">
        <v>0.17</v>
      </c>
      <c r="AH38" s="31">
        <v>1.072262633252043E-2</v>
      </c>
      <c r="AI38" s="26"/>
      <c r="AJ38" s="25"/>
      <c r="AK38" s="25"/>
      <c r="AL38" s="27"/>
      <c r="AM38" s="147"/>
      <c r="AN38" s="28"/>
      <c r="AO38" s="28"/>
      <c r="AP38" s="27"/>
      <c r="AQ38" s="33"/>
      <c r="AR38" s="3"/>
      <c r="AS38" s="3"/>
      <c r="AT38" s="3"/>
      <c r="AU38" s="3"/>
      <c r="AV38" s="3"/>
    </row>
    <row r="39" spans="1:48" x14ac:dyDescent="0.2">
      <c r="A39" s="69">
        <f t="shared" si="4"/>
        <v>2038</v>
      </c>
      <c r="B39" s="24"/>
      <c r="C39" s="89">
        <f t="shared" si="0"/>
        <v>0.12748537199118676</v>
      </c>
      <c r="D39" s="90">
        <f t="shared" si="1"/>
        <v>0.11807369755301712</v>
      </c>
      <c r="E39" s="90">
        <f t="shared" si="2"/>
        <v>0.14921859372594842</v>
      </c>
      <c r="F39" s="91">
        <f t="shared" si="3"/>
        <v>0.10850376860958029</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0.10623229562947138</v>
      </c>
      <c r="AA39" s="90">
        <v>9.7597731924728606E-2</v>
      </c>
      <c r="AB39" s="90">
        <v>0.12617103116594997</v>
      </c>
      <c r="AC39" s="90">
        <v>8.8817980600474633E-2</v>
      </c>
      <c r="AD39" s="90">
        <v>1.3040347928879202E-3</v>
      </c>
      <c r="AE39" s="90">
        <v>1.2104091596443801E-3</v>
      </c>
      <c r="AF39" s="125">
        <v>146.98345833333332</v>
      </c>
      <c r="AG39" s="34">
        <v>0.17</v>
      </c>
      <c r="AH39" s="31">
        <v>1.0726761243177013E-2</v>
      </c>
      <c r="AI39" s="26"/>
      <c r="AJ39" s="25"/>
      <c r="AK39" s="25"/>
      <c r="AL39" s="27"/>
      <c r="AM39" s="147"/>
      <c r="AN39" s="28"/>
      <c r="AO39" s="28"/>
      <c r="AP39" s="27"/>
      <c r="AQ39" s="33"/>
      <c r="AR39" s="3"/>
      <c r="AS39" s="3"/>
      <c r="AT39" s="3"/>
      <c r="AU39" s="3"/>
      <c r="AV39" s="3"/>
    </row>
    <row r="40" spans="1:48" x14ac:dyDescent="0.2">
      <c r="A40" s="69">
        <f t="shared" si="4"/>
        <v>2039</v>
      </c>
      <c r="B40" s="24"/>
      <c r="C40" s="89">
        <f t="shared" si="0"/>
        <v>0.13175941479462477</v>
      </c>
      <c r="D40" s="90">
        <f t="shared" si="1"/>
        <v>0.12235949541203607</v>
      </c>
      <c r="E40" s="90">
        <f t="shared" si="2"/>
        <v>0.15571635314565777</v>
      </c>
      <c r="F40" s="91">
        <f t="shared" si="3"/>
        <v>0.11275302493876227</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0.11014927977609673</v>
      </c>
      <c r="AA40" s="90">
        <v>0.10152550052601537</v>
      </c>
      <c r="AB40" s="90">
        <v>0.13212812229998022</v>
      </c>
      <c r="AC40" s="90">
        <v>9.2712224862461431E-2</v>
      </c>
      <c r="AD40" s="90">
        <v>1.3040347928879202E-3</v>
      </c>
      <c r="AE40" s="90">
        <v>1.2104091596443801E-3</v>
      </c>
      <c r="AF40" s="125">
        <v>146.98345833333332</v>
      </c>
      <c r="AG40" s="34">
        <v>0.17</v>
      </c>
      <c r="AH40" s="31">
        <v>1.0730917283192025E-2</v>
      </c>
      <c r="AI40" s="26"/>
      <c r="AJ40" s="25"/>
      <c r="AK40" s="25"/>
      <c r="AL40" s="27"/>
      <c r="AM40" s="147"/>
      <c r="AN40" s="28"/>
      <c r="AO40" s="28"/>
      <c r="AP40" s="27"/>
      <c r="AQ40" s="33"/>
      <c r="AR40" s="3"/>
      <c r="AS40" s="3"/>
      <c r="AT40" s="3"/>
      <c r="AU40" s="3"/>
      <c r="AV40" s="3"/>
    </row>
    <row r="41" spans="1:48" x14ac:dyDescent="0.2">
      <c r="A41" s="69">
        <f t="shared" si="4"/>
        <v>2040</v>
      </c>
      <c r="B41" s="24"/>
      <c r="C41" s="89">
        <f t="shared" si="0"/>
        <v>0.13619090569495843</v>
      </c>
      <c r="D41" s="90">
        <f t="shared" si="1"/>
        <v>0.12681761375504363</v>
      </c>
      <c r="E41" s="90">
        <f t="shared" si="2"/>
        <v>0.16252070972357163</v>
      </c>
      <c r="F41" s="91">
        <f t="shared" si="3"/>
        <v>0.11718841539003902</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0.11421069048070996</v>
      </c>
      <c r="AA41" s="90">
        <v>0.10561134007711839</v>
      </c>
      <c r="AB41" s="90">
        <v>0.13836647399319912</v>
      </c>
      <c r="AC41" s="90">
        <v>9.6777213136747198E-2</v>
      </c>
      <c r="AD41" s="90">
        <v>1.3040347928879202E-3</v>
      </c>
      <c r="AE41" s="90">
        <v>1.2104091596443801E-3</v>
      </c>
      <c r="AF41" s="125">
        <v>146.98345833333332</v>
      </c>
      <c r="AG41" s="34">
        <v>0.17</v>
      </c>
      <c r="AH41" s="31">
        <v>1.0735094560536304E-2</v>
      </c>
      <c r="AI41" s="26"/>
      <c r="AJ41" s="25"/>
      <c r="AK41" s="25"/>
      <c r="AL41" s="27"/>
      <c r="AM41" s="147"/>
      <c r="AN41" s="28"/>
      <c r="AO41" s="28"/>
      <c r="AP41" s="27"/>
      <c r="AQ41" s="33"/>
      <c r="AR41" s="3"/>
      <c r="AS41" s="3"/>
      <c r="AT41" s="3"/>
      <c r="AU41" s="3"/>
      <c r="AV41" s="3"/>
    </row>
    <row r="42" spans="1:48" x14ac:dyDescent="0.2">
      <c r="A42" s="69">
        <f t="shared" si="4"/>
        <v>2041</v>
      </c>
      <c r="B42" s="24"/>
      <c r="C42" s="89">
        <f t="shared" si="0"/>
        <v>0.14078564936381738</v>
      </c>
      <c r="D42" s="90">
        <f t="shared" si="1"/>
        <v>0.13145498671457678</v>
      </c>
      <c r="E42" s="90">
        <f t="shared" si="2"/>
        <v>0.16964613828978259</v>
      </c>
      <c r="F42" s="91">
        <f t="shared" si="3"/>
        <v>0.12181810015903335</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0.1184218530216046</v>
      </c>
      <c r="AA42" s="90">
        <v>0.10986161205899855</v>
      </c>
      <c r="AB42" s="90">
        <v>0.14489936579771948</v>
      </c>
      <c r="AC42" s="90">
        <v>0.10102043173281193</v>
      </c>
      <c r="AD42" s="90">
        <v>1.3040347928879202E-3</v>
      </c>
      <c r="AE42" s="90">
        <v>1.2104091596443801E-3</v>
      </c>
      <c r="AF42" s="125">
        <v>146.98345833333332</v>
      </c>
      <c r="AG42" s="34">
        <v>0.17</v>
      </c>
      <c r="AH42" s="31">
        <v>1.0739293183732426E-2</v>
      </c>
      <c r="AI42" s="26"/>
      <c r="AJ42" s="25"/>
      <c r="AK42" s="25"/>
      <c r="AL42" s="27"/>
      <c r="AM42" s="147"/>
      <c r="AN42" s="28"/>
      <c r="AO42" s="28"/>
      <c r="AP42" s="27"/>
      <c r="AQ42" s="33"/>
      <c r="AR42" s="3"/>
      <c r="AS42" s="3"/>
      <c r="AT42" s="3"/>
      <c r="AU42" s="3"/>
      <c r="AV42" s="3"/>
    </row>
    <row r="43" spans="1:48" x14ac:dyDescent="0.2">
      <c r="A43" s="69">
        <f t="shared" si="4"/>
        <v>2042</v>
      </c>
      <c r="B43" s="24"/>
      <c r="C43" s="89">
        <f t="shared" si="0"/>
        <v>0.14554966449821288</v>
      </c>
      <c r="D43" s="90">
        <f t="shared" si="1"/>
        <v>0.13627882747947734</v>
      </c>
      <c r="E43" s="90">
        <f t="shared" si="2"/>
        <v>0.17710779709000418</v>
      </c>
      <c r="F43" s="91">
        <f t="shared" si="3"/>
        <v>0.12665059722239175</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0.1227882890300809</v>
      </c>
      <c r="AA43" s="90">
        <v>0.11428293396702079</v>
      </c>
      <c r="AB43" s="90">
        <v>0.15174070425190778</v>
      </c>
      <c r="AC43" s="90">
        <v>0.10544969519905234</v>
      </c>
      <c r="AD43" s="90">
        <v>1.3040347928879202E-3</v>
      </c>
      <c r="AE43" s="90">
        <v>1.2104091596443801E-3</v>
      </c>
      <c r="AF43" s="125">
        <v>146.98345833333332</v>
      </c>
      <c r="AG43" s="34">
        <v>0.17</v>
      </c>
      <c r="AH43" s="31">
        <v>1.0743513261857511E-2</v>
      </c>
      <c r="AI43" s="26"/>
      <c r="AJ43" s="25"/>
      <c r="AK43" s="25"/>
      <c r="AL43" s="27"/>
      <c r="AM43" s="147"/>
      <c r="AN43" s="28"/>
      <c r="AO43" s="28"/>
      <c r="AP43" s="27"/>
      <c r="AQ43" s="33"/>
      <c r="AR43" s="3"/>
      <c r="AS43" s="3"/>
      <c r="AT43" s="3"/>
      <c r="AU43" s="3"/>
      <c r="AV43" s="3"/>
    </row>
    <row r="44" spans="1:48" x14ac:dyDescent="0.2">
      <c r="A44" s="69">
        <f t="shared" si="4"/>
        <v>2043</v>
      </c>
      <c r="B44" s="24"/>
      <c r="C44" s="89">
        <f t="shared" si="0"/>
        <v>0.15048919171203637</v>
      </c>
      <c r="D44" s="90">
        <f t="shared" si="1"/>
        <v>0.14129663952534277</v>
      </c>
      <c r="E44" s="90">
        <f t="shared" si="2"/>
        <v>0.18492156005261265</v>
      </c>
      <c r="F44" s="91">
        <f t="shared" si="3"/>
        <v>0.13169479802475006</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0.12731572373034966</v>
      </c>
      <c r="AA44" s="90">
        <v>0.11888218961411702</v>
      </c>
      <c r="AB44" s="90">
        <v>0.15890505248317194</v>
      </c>
      <c r="AC44" s="90">
        <v>0.11007316071449068</v>
      </c>
      <c r="AD44" s="90">
        <v>1.3040347928879202E-3</v>
      </c>
      <c r="AE44" s="90">
        <v>1.2104091596443801E-3</v>
      </c>
      <c r="AF44" s="125">
        <v>146.98345833333332</v>
      </c>
      <c r="AG44" s="34">
        <v>0.17</v>
      </c>
      <c r="AH44" s="31">
        <v>1.074775490454607E-2</v>
      </c>
      <c r="AI44" s="26"/>
      <c r="AJ44" s="25"/>
      <c r="AK44" s="25"/>
      <c r="AL44" s="27"/>
      <c r="AM44" s="147"/>
      <c r="AN44" s="28"/>
      <c r="AO44" s="28"/>
      <c r="AP44" s="27"/>
      <c r="AQ44" s="33"/>
      <c r="AR44" s="3"/>
      <c r="AS44" s="3"/>
      <c r="AT44" s="3"/>
      <c r="AU44" s="3"/>
      <c r="AV44" s="3"/>
    </row>
    <row r="45" spans="1:48" x14ac:dyDescent="0.2">
      <c r="A45" s="69">
        <f t="shared" si="4"/>
        <v>2044</v>
      </c>
      <c r="B45" s="24"/>
      <c r="C45" s="89">
        <f t="shared" si="0"/>
        <v>0.15561070171853195</v>
      </c>
      <c r="D45" s="90">
        <f t="shared" si="1"/>
        <v>0.14651622829694025</v>
      </c>
      <c r="E45" s="90">
        <f t="shared" si="2"/>
        <v>0.19310405057915792</v>
      </c>
      <c r="F45" s="91">
        <f t="shared" si="3"/>
        <v>0.13695998385349775</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0.13201009344638509</v>
      </c>
      <c r="AA45" s="90">
        <v>0.12366653984859453</v>
      </c>
      <c r="AB45" s="90">
        <v>0.16640766120842726</v>
      </c>
      <c r="AC45" s="90">
        <v>0.11489934311149133</v>
      </c>
      <c r="AD45" s="90">
        <v>1.3040347928879202E-3</v>
      </c>
      <c r="AE45" s="90">
        <v>1.2104091596443801E-3</v>
      </c>
      <c r="AF45" s="125">
        <v>146.98345833333332</v>
      </c>
      <c r="AG45" s="34">
        <v>0.17</v>
      </c>
      <c r="AH45" s="31">
        <v>1.0752018221992834E-2</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0.16092090381447219</v>
      </c>
      <c r="D46" s="96">
        <f t="shared" si="1"/>
        <v>0.15194571336077317</v>
      </c>
      <c r="E46" s="96">
        <f t="shared" si="2"/>
        <v>0.20167267693027369</v>
      </c>
      <c r="F46" s="97">
        <f t="shared" si="3"/>
        <v>0.14245584293149699</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0.13687755338556928</v>
      </c>
      <c r="AA46" s="96">
        <v>0.12864343370327661</v>
      </c>
      <c r="AB46" s="96">
        <v>0.17426450119823123</v>
      </c>
      <c r="AC46" s="96">
        <v>0.1199371305571517</v>
      </c>
      <c r="AD46" s="96">
        <v>1.3040347928879202E-3</v>
      </c>
      <c r="AE46" s="96">
        <v>1.2104091596443801E-3</v>
      </c>
      <c r="AF46" s="127">
        <v>146.98345833333332</v>
      </c>
      <c r="AG46" s="44">
        <v>0.17</v>
      </c>
      <c r="AH46" s="72">
        <v>1.0756303324955635E-2</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7.2363882705922519E-2</v>
      </c>
      <c r="D49" s="90">
        <f>-PMT($F$7,$B49,NPV($F$7,D$17:D26))</f>
        <v>6.707906118267426E-2</v>
      </c>
      <c r="E49" s="90">
        <f>-PMT($F$7,$B49,NPV($F$7,E$17:E26))</f>
        <v>6.4626441720029737E-2</v>
      </c>
      <c r="F49" s="103">
        <f>-PMT($F$7,$B49,NPV($F$7,F$17:F26))</f>
        <v>5.2518131525252768E-2</v>
      </c>
      <c r="G49" s="119">
        <f>-PMT($F$7,$B49,NPV($F$7,G$17:G26))</f>
        <v>143.16125216728631</v>
      </c>
      <c r="H49" s="120">
        <f>-PMT($F$7,$B49,NPV($F$7,H$17:H26))</f>
        <v>111.927737937071</v>
      </c>
      <c r="I49" s="121">
        <f>-PMT($F$7,$B49,NPV($F$7,I$17:I26))</f>
        <v>127.54449505217862</v>
      </c>
      <c r="J49" s="89">
        <f>-PMT($F$7,$B49,NPV($F$7,J$17:J26))</f>
        <v>5.4933433406137338E-3</v>
      </c>
      <c r="K49" s="90">
        <f>-PMT($F$7,$B49,NPV($F$7,K$17:K26))</f>
        <v>2.7301697587769499E-3</v>
      </c>
      <c r="L49" s="90">
        <f>-PMT($F$7,$B49,NPV($F$7,L$17:L26))</f>
        <v>7.6276104098838091E-3</v>
      </c>
      <c r="M49" s="90">
        <f>-PMT($F$7,$B49,NPV($F$7,M$17:M26))</f>
        <v>2.4145317420370496E-3</v>
      </c>
      <c r="N49" s="103">
        <f>-PMT($F$7,$B49,NPV($F$7,N$17:N26))</f>
        <v>0</v>
      </c>
      <c r="O49" s="89">
        <f>-PMT($F$7,$B49,NPV($F$7,O$17:O26))</f>
        <v>3.2982752246120883E-3</v>
      </c>
      <c r="P49" s="90">
        <f>-PMT($F$7,$B49,NPV($F$7,P$17:P26))</f>
        <v>1.6357319273867857E-3</v>
      </c>
      <c r="Q49" s="90">
        <f>-PMT($F$7,$B49,NPV($F$7,Q$17:Q26))</f>
        <v>3.9209150452338484E-3</v>
      </c>
      <c r="R49" s="90">
        <f>-PMT($F$7,$B49,NPV($F$7,R$17:R26))</f>
        <v>1.3260117550310078E-3</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5.8264873434128756E-2</v>
      </c>
      <c r="AA49" s="90">
        <f>-PMT($F$7,$B49,NPV($F$7,AA$17:AA26))</f>
        <v>5.3416413321056962E-2</v>
      </c>
      <c r="AB49" s="90">
        <f>-PMT($F$7,$B49,NPV($F$7,AB$17:AB26))</f>
        <v>5.1166303722300494E-2</v>
      </c>
      <c r="AC49" s="90">
        <f>-PMT($F$7,$B49,NPV($F$7,AC$17:AC26))</f>
        <v>4.0057762259202372E-2</v>
      </c>
      <c r="AD49" s="90">
        <f>-PMT($F$7,$B49,NPV($F$7,AD$17:AD26))</f>
        <v>1.0800794876305761E-2</v>
      </c>
      <c r="AE49" s="91">
        <f>-PMT($F$7,$B49,NPV($F$7,AE$17:AE26))</f>
        <v>7.1121684285517864E-3</v>
      </c>
      <c r="AF49" s="150">
        <f>-PMT($F$7,$B49,NPV($F$7,AF$17:AF26))</f>
        <v>132.55671496970953</v>
      </c>
      <c r="AG49" s="91"/>
      <c r="AH49" s="31">
        <f>-PMT($F$7,$B49,NPV($F$7,AH$17:AH26))</f>
        <v>8.1240097823139217E-3</v>
      </c>
      <c r="AI49" s="89">
        <f>-PMT($F$7,$B49,NPV($F$7,AI$17:AI26))</f>
        <v>4.914592845356159E-3</v>
      </c>
      <c r="AJ49" s="90">
        <f>-PMT($F$7,$B49,NPV($F$7,AJ$17:AJ26))</f>
        <v>2.7981930904980375E-3</v>
      </c>
      <c r="AK49" s="90">
        <f>-PMT($F$7,$B49,NPV($F$7,AK$17:AK26))</f>
        <v>6.5012990252414637E-3</v>
      </c>
      <c r="AL49" s="91">
        <f>-PMT($F$7,$B49,NPV($F$7,AL$17:AL26))</f>
        <v>2.2180273600231151E-3</v>
      </c>
      <c r="AM49" s="99">
        <f>-PMT($F$7,$B49,NPV($F$7,AM$17:AM26))</f>
        <v>2.9507858540447707E-3</v>
      </c>
      <c r="AN49" s="90">
        <f>-PMT($F$7,$B49,NPV($F$7,AN$17:AN26))</f>
        <v>1.6764868786661713E-3</v>
      </c>
      <c r="AO49" s="90">
        <f>-PMT($F$7,$B49,NPV($F$7,AO$17:AO26))</f>
        <v>3.3419432550726874E-3</v>
      </c>
      <c r="AP49" s="90">
        <f>-PMT($F$7,$B49,NPV($F$7,AP$17:AP26))</f>
        <v>1.2180955425708019E-3</v>
      </c>
      <c r="AQ49" s="46"/>
    </row>
    <row r="50" spans="1:43" x14ac:dyDescent="0.2">
      <c r="A50" s="65" t="str">
        <f>"15 years ("&amp;$A$17&amp;"-"&amp;$A$31&amp;")"</f>
        <v>15 years (2016-2030)</v>
      </c>
      <c r="B50" s="73">
        <v>15</v>
      </c>
      <c r="C50" s="89">
        <f>-PMT($F$7,$B50,NPV($F$7,C$17:C31))</f>
        <v>7.7042310937130709E-2</v>
      </c>
      <c r="D50" s="90">
        <f>-PMT($F$7,$B50,NPV($F$7,D$17:D31))</f>
        <v>7.1477522141285429E-2</v>
      </c>
      <c r="E50" s="90">
        <f>-PMT($F$7,$B50,NPV($F$7,E$17:E31))</f>
        <v>7.1808865660423701E-2</v>
      </c>
      <c r="F50" s="103">
        <f>-PMT($F$7,$B50,NPV($F$7,F$17:F31))</f>
        <v>5.8376128111766956E-2</v>
      </c>
      <c r="G50" s="119">
        <f>-PMT($F$7,$B50,NPV($F$7,G$17:G31))</f>
        <v>147.92417849744285</v>
      </c>
      <c r="H50" s="120">
        <f>-PMT($F$7,$B50,NPV($F$7,H$17:H31))</f>
        <v>140.10204723213823</v>
      </c>
      <c r="I50" s="121">
        <f>-PMT($F$7,$B50,NPV($F$7,I$17:I31))</f>
        <v>144.01311286479051</v>
      </c>
      <c r="J50" s="89">
        <f>-PMT($F$7,$B50,NPV($F$7,J$17:J31))</f>
        <v>3.8771404846093603E-3</v>
      </c>
      <c r="K50" s="90">
        <f>-PMT($F$7,$B50,NPV($F$7,K$17:K31))</f>
        <v>1.9269233771264083E-3</v>
      </c>
      <c r="L50" s="90">
        <f>-PMT($F$7,$B50,NPV($F$7,L$17:L31))</f>
        <v>5.3834823871912376E-3</v>
      </c>
      <c r="M50" s="90">
        <f>-PMT($F$7,$B50,NPV($F$7,M$17:M31))</f>
        <v>1.7041495839545163E-3</v>
      </c>
      <c r="N50" s="103">
        <f>-PMT($F$7,$B50,NPV($F$7,N$17:N31))</f>
        <v>0</v>
      </c>
      <c r="O50" s="89">
        <f>-PMT($F$7,$B50,NPV($F$7,O$17:O31))</f>
        <v>2.3278858811142246E-3</v>
      </c>
      <c r="P50" s="90">
        <f>-PMT($F$7,$B50,NPV($F$7,P$17:P31))</f>
        <v>1.1544813576008634E-3</v>
      </c>
      <c r="Q50" s="90">
        <f>-PMT($F$7,$B50,NPV($F$7,Q$17:Q31))</f>
        <v>2.7673381247078003E-3</v>
      </c>
      <c r="R50" s="90">
        <f>-PMT($F$7,$B50,NPV($F$7,R$17:R31))</f>
        <v>9.3588431301733373E-4</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6.1895435898722172E-2</v>
      </c>
      <c r="AA50" s="90">
        <f>-PMT($F$7,$B50,NPV($F$7,AA$17:AA31))</f>
        <v>5.6790125076845784E-2</v>
      </c>
      <c r="AB50" s="90">
        <f>-PMT($F$7,$B50,NPV($F$7,AB$17:AB31))</f>
        <v>5.7094109956789152E-2</v>
      </c>
      <c r="AC50" s="90">
        <f>-PMT($F$7,$B50,NPV($F$7,AC$17:AC31))</f>
        <v>4.477049752682883E-2</v>
      </c>
      <c r="AD50" s="90">
        <f>-PMT($F$7,$B50,NPV($F$7,AD$17:AD31))</f>
        <v>8.0073585095161558E-3</v>
      </c>
      <c r="AE50" s="91">
        <f>-PMT($F$7,$B50,NPV($F$7,AE$17:AE31))</f>
        <v>5.3767295464849651E-3</v>
      </c>
      <c r="AF50" s="150">
        <f>-PMT($F$7,$B50,NPV($F$7,AF$17:AF31))</f>
        <v>136.96683194207668</v>
      </c>
      <c r="AG50" s="91"/>
      <c r="AH50" s="31">
        <f>-PMT($F$7,$B50,NPV($F$7,AH$17:AH31))</f>
        <v>8.7855833096546088E-3</v>
      </c>
      <c r="AI50" s="89">
        <f>-PMT($F$7,$B50,NPV($F$7,AI$17:AI31))</f>
        <v>3.4686648375364488E-3</v>
      </c>
      <c r="AJ50" s="90">
        <f>-PMT($F$7,$B50,NPV($F$7,AJ$17:AJ31))</f>
        <v>1.97493348626413E-3</v>
      </c>
      <c r="AK50" s="90">
        <f>-PMT($F$7,$B50,NPV($F$7,AK$17:AK31))</f>
        <v>4.5885443691380317E-3</v>
      </c>
      <c r="AL50" s="91">
        <f>-PMT($F$7,$B50,NPV($F$7,AL$17:AL31))</f>
        <v>1.5654589819532497E-3</v>
      </c>
      <c r="AM50" s="99">
        <f>-PMT($F$7,$B50,NPV($F$7,AM$17:AM31))</f>
        <v>2.0826317575211683E-3</v>
      </c>
      <c r="AN50" s="90">
        <f>-PMT($F$7,$B50,NPV($F$7,AN$17:AN31))</f>
        <v>1.1832457478375628E-3</v>
      </c>
      <c r="AO50" s="90">
        <f>-PMT($F$7,$B50,NPV($F$7,AO$17:AO31))</f>
        <v>2.3587062901591514E-3</v>
      </c>
      <c r="AP50" s="90">
        <f>-PMT($F$7,$B50,NPV($F$7,AP$17:AP31))</f>
        <v>8.5971825341902305E-4</v>
      </c>
      <c r="AQ50" s="46"/>
    </row>
    <row r="51" spans="1:43" ht="13.5" thickBot="1" x14ac:dyDescent="0.25">
      <c r="A51" s="66" t="str">
        <f>"30 years ("&amp;$A$17&amp;"-"&amp;$A$46&amp;")"</f>
        <v>30 years (2016-2045)</v>
      </c>
      <c r="B51" s="73">
        <f>2039-2010+1</f>
        <v>30</v>
      </c>
      <c r="C51" s="95">
        <f>-PMT($F$7,$B51,NPV($F$7,C17:C$46))</f>
        <v>9.7580616796665354E-2</v>
      </c>
      <c r="D51" s="96">
        <f>-PMT($F$7,$B51,NPV($F$7,D17:D$46))</f>
        <v>9.0486901662524766E-2</v>
      </c>
      <c r="E51" s="96">
        <f>-PMT($F$7,$B51,NPV($F$7,E17:E$46))</f>
        <v>0.10357197201875634</v>
      </c>
      <c r="F51" s="104">
        <f>-PMT($F$7,$B51,NPV($F$7,F17:F$46))</f>
        <v>7.88929441441103E-2</v>
      </c>
      <c r="G51" s="122">
        <f>-PMT($F$7,$B51,NPV($F$7,G17:G$46))</f>
        <v>152.36954991027557</v>
      </c>
      <c r="H51" s="123">
        <f>-PMT($F$7,$B51,NPV($F$7,H17:H$46))</f>
        <v>167.55002987785863</v>
      </c>
      <c r="I51" s="124">
        <f>-PMT($F$7,$B51,NPV($F$7,I17:I$46))</f>
        <v>159.95978989406709</v>
      </c>
      <c r="J51" s="95">
        <f>-PMT($F$7,$B51,NPV($F$7,J17:J$46))</f>
        <v>2.2839255858672098E-3</v>
      </c>
      <c r="K51" s="96">
        <f>-PMT($F$7,$B51,NPV($F$7,K17:K$46))</f>
        <v>1.1351019186677913E-3</v>
      </c>
      <c r="L51" s="96">
        <f>-PMT($F$7,$B51,NPV($F$7,L17:L$46))</f>
        <v>3.1712735749399538E-3</v>
      </c>
      <c r="M51" s="96">
        <f>-PMT($F$7,$B51,NPV($F$7,M17:M$46))</f>
        <v>1.0038715007591047E-3</v>
      </c>
      <c r="N51" s="104">
        <f>-PMT($F$7,$B51,NPV($F$7,N17:N$46))</f>
        <v>0</v>
      </c>
      <c r="O51" s="95">
        <f>-PMT($F$7,$B51,NPV($F$7,O17:O$46))</f>
        <v>1.3712988079645234E-3</v>
      </c>
      <c r="P51" s="96">
        <f>-PMT($F$7,$B51,NPV($F$7,P17:P$46))</f>
        <v>6.8007582430869491E-4</v>
      </c>
      <c r="Q51" s="96">
        <f>-PMT($F$7,$B51,NPV($F$7,Q17:Q$46))</f>
        <v>1.6301690312371378E-3</v>
      </c>
      <c r="R51" s="96">
        <f>-PMT($F$7,$B51,NPV($F$7,R17:R$46))</f>
        <v>5.5130582355656038E-4</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7.9940919851040793E-2</v>
      </c>
      <c r="AA51" s="96">
        <f>-PMT($F$7,$B51,NPV($F$7,AA17:AA$46))</f>
        <v>7.3432924315132E-2</v>
      </c>
      <c r="AB51" s="96">
        <f>-PMT($F$7,$B51,NPV($F$7,AB17:AB$46))</f>
        <v>8.5437576018096734E-2</v>
      </c>
      <c r="AC51" s="96">
        <f>-PMT($F$7,$B51,NPV($F$7,AC17:AC$46))</f>
        <v>6.279626604135724E-2</v>
      </c>
      <c r="AD51" s="96">
        <f>-PMT($F$7,$B51,NPV($F$7,AD17:AD$46))</f>
        <v>5.2527935772372697E-3</v>
      </c>
      <c r="AE51" s="97">
        <f>-PMT($F$7,$B51,NPV($F$7,AE17:AE$46))</f>
        <v>3.6646833259270399E-3</v>
      </c>
      <c r="AF51" s="151">
        <f>-PMT($F$7,$B51,NPV($F$7,AF17:AF$46))</f>
        <v>141.08291658358843</v>
      </c>
      <c r="AG51" s="97"/>
      <c r="AH51" s="72">
        <f>-PMT($F$7,$B51,NPV($F$7,AH17:AH$46))</f>
        <v>9.5825817972760505E-3</v>
      </c>
      <c r="AI51" s="95">
        <f>-PMT($F$7,$B51,NPV($F$7,AI17:AI$46))</f>
        <v>2.0433028936390524E-3</v>
      </c>
      <c r="AJ51" s="96">
        <f>-PMT($F$7,$B51,NPV($F$7,AJ17:AJ$46))</f>
        <v>1.1633834620049983E-3</v>
      </c>
      <c r="AK51" s="96">
        <f>-PMT($F$7,$B51,NPV($F$7,AK17:AK$46))</f>
        <v>2.7029956557318717E-3</v>
      </c>
      <c r="AL51" s="97">
        <f>-PMT($F$7,$B51,NPV($F$7,AL17:AL$46))</f>
        <v>9.2217236819286895E-4</v>
      </c>
      <c r="AM51" s="100">
        <f>-PMT($F$7,$B51,NPV($F$7,AM17:AM$46))</f>
        <v>1.2268257948928663E-3</v>
      </c>
      <c r="AN51" s="96">
        <f>-PMT($F$7,$B51,NPV($F$7,AN17:AN$46))</f>
        <v>6.9702020047567969E-4</v>
      </c>
      <c r="AO51" s="96">
        <f>-PMT($F$7,$B51,NPV($F$7,AO17:AO$46))</f>
        <v>1.3894543329097833E-3</v>
      </c>
      <c r="AP51" s="96">
        <f>-PMT($F$7,$B51,NPV($F$7,AP17:AP$46))</f>
        <v>5.0643832056516556E-4</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Z65"/>
  <sheetViews>
    <sheetView showGridLines="0" showWhiteSpace="0" view="pageBreakPreview"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65</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38</v>
      </c>
      <c r="E2" s="2"/>
      <c r="F2" s="2"/>
      <c r="G2" s="2"/>
      <c r="H2" s="2"/>
      <c r="I2" s="2"/>
      <c r="J2" s="2"/>
      <c r="M2" s="2" t="s">
        <v>47</v>
      </c>
      <c r="N2" s="2"/>
      <c r="O2" s="2"/>
      <c r="P2" s="2"/>
      <c r="Q2" s="2"/>
      <c r="R2" s="2"/>
      <c r="S2" s="2"/>
      <c r="U2" s="2"/>
      <c r="V2" s="2"/>
      <c r="W2" s="2"/>
      <c r="X2" s="2"/>
      <c r="Y2" s="2"/>
      <c r="Z2" s="9" t="s">
        <v>4</v>
      </c>
      <c r="AA2" s="9" t="str">
        <f>M1</f>
        <v>MA-WCMA</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8.7193163707839264E-2</v>
      </c>
      <c r="D16" s="90">
        <f t="shared" ref="D16:D46" si="1">(AA16+AH16)*(1+$F$5)</f>
        <v>7.7993208411381687E-2</v>
      </c>
      <c r="E16" s="90">
        <f t="shared" ref="E16:E46" si="2">(AB16+AH16)*(1+$F$5)</f>
        <v>5.0678400213015264E-2</v>
      </c>
      <c r="F16" s="91">
        <f t="shared" ref="F16:F46" si="3">(AC16+AH16)*(1+$F$5)</f>
        <v>4.0432629024828616E-2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7.3330736622729598E-2</v>
      </c>
      <c r="AA16" s="90">
        <v>6.489041066267677E-2</v>
      </c>
      <c r="AB16" s="90">
        <v>3.9830953599955289E-2</v>
      </c>
      <c r="AC16" s="90">
        <v>3.0431163519050106E-2</v>
      </c>
      <c r="AD16" s="25"/>
      <c r="AE16" s="25"/>
      <c r="AF16" s="125">
        <v>39.674354000000001</v>
      </c>
      <c r="AG16" s="34">
        <v>0.17</v>
      </c>
      <c r="AH16" s="31">
        <v>6.6629915496000001E-3</v>
      </c>
      <c r="AI16" s="26"/>
      <c r="AJ16" s="25"/>
      <c r="AK16" s="25"/>
      <c r="AL16" s="27"/>
      <c r="AM16" s="26"/>
      <c r="AN16" s="25"/>
      <c r="AO16" s="25"/>
      <c r="AP16" s="27"/>
      <c r="AQ16" s="33"/>
      <c r="AR16" s="3"/>
    </row>
    <row r="17" spans="1:50" x14ac:dyDescent="0.2">
      <c r="A17" s="85">
        <f>A16+1</f>
        <v>2016</v>
      </c>
      <c r="B17" s="86"/>
      <c r="C17" s="92">
        <f t="shared" si="0"/>
        <v>8.0591480879103852E-2</v>
      </c>
      <c r="D17" s="93">
        <f t="shared" si="1"/>
        <v>7.5222744814363834E-2</v>
      </c>
      <c r="E17" s="93">
        <f t="shared" si="2"/>
        <v>5.9582593589811869E-2</v>
      </c>
      <c r="F17" s="94">
        <f t="shared" si="3"/>
        <v>4.1463267472351045E-2</v>
      </c>
      <c r="G17" s="105">
        <f>AF17*1.08</f>
        <v>41.208868800000005</v>
      </c>
      <c r="H17" s="106">
        <v>0</v>
      </c>
      <c r="I17" s="107">
        <f>(G17*$F$8)+(H17*(1-$F$8))</f>
        <v>20.604434400000002</v>
      </c>
      <c r="J17" s="92">
        <v>2.0453587827542124E-2</v>
      </c>
      <c r="K17" s="93">
        <v>1.019607498410232E-2</v>
      </c>
      <c r="L17" s="93">
        <v>3.4186980471072499E-2</v>
      </c>
      <c r="M17" s="93">
        <v>1.0076721958669016E-2</v>
      </c>
      <c r="N17" s="88"/>
      <c r="O17" s="98"/>
      <c r="P17" s="98"/>
      <c r="Q17" s="98"/>
      <c r="R17" s="98"/>
      <c r="S17" s="98"/>
      <c r="T17" s="92">
        <v>4.7251029999999999E-2</v>
      </c>
      <c r="U17" s="93">
        <v>4.6694589999999994E-2</v>
      </c>
      <c r="V17" s="93">
        <v>5.0357819999999998E-2</v>
      </c>
      <c r="W17" s="94">
        <v>4.8224799999999998E-2</v>
      </c>
      <c r="X17" s="85">
        <v>2016</v>
      </c>
      <c r="Y17" s="87"/>
      <c r="Z17" s="92">
        <v>6.6690146763392924E-2</v>
      </c>
      <c r="AA17" s="93">
        <v>6.1764700832438776E-2</v>
      </c>
      <c r="AB17" s="93">
        <v>4.7415938241106709E-2</v>
      </c>
      <c r="AC17" s="93">
        <v>3.0792703270959166E-2</v>
      </c>
      <c r="AD17" s="93">
        <v>4.2546851809578672E-2</v>
      </c>
      <c r="AE17" s="93">
        <v>2.6817130105060951E-2</v>
      </c>
      <c r="AF17" s="126">
        <v>38.156359999999999</v>
      </c>
      <c r="AG17" s="163">
        <v>0.17</v>
      </c>
      <c r="AH17" s="88">
        <v>7.2469916578032601E-3</v>
      </c>
      <c r="AI17" s="92">
        <v>1.8298702659985532E-2</v>
      </c>
      <c r="AJ17" s="93">
        <v>1.0450114495259816E-2</v>
      </c>
      <c r="AK17" s="93">
        <v>2.9138848324572249E-2</v>
      </c>
      <c r="AL17" s="94">
        <v>9.2566374732424763E-3</v>
      </c>
      <c r="AM17" s="102"/>
      <c r="AN17" s="93"/>
      <c r="AO17" s="93"/>
      <c r="AP17" s="93"/>
      <c r="AQ17" s="144"/>
      <c r="AR17" s="3"/>
      <c r="AS17" s="3"/>
      <c r="AT17" s="3"/>
      <c r="AU17" s="3"/>
      <c r="AV17" s="3"/>
      <c r="AX17" s="32"/>
    </row>
    <row r="18" spans="1:50" x14ac:dyDescent="0.2">
      <c r="A18" s="69">
        <f t="shared" ref="A18:A46" si="4">A17+1</f>
        <v>2017</v>
      </c>
      <c r="B18" s="24"/>
      <c r="C18" s="89">
        <f t="shared" si="0"/>
        <v>7.7367218502820523E-2</v>
      </c>
      <c r="D18" s="90">
        <f t="shared" si="1"/>
        <v>7.218695418495201E-2</v>
      </c>
      <c r="E18" s="90">
        <f t="shared" si="2"/>
        <v>6.1157827780122347E-2</v>
      </c>
      <c r="F18" s="91">
        <f t="shared" si="3"/>
        <v>4.7564457844131498E-2</v>
      </c>
      <c r="G18" s="108">
        <f t="shared" ref="G18:G46" si="5">AF18*1.08</f>
        <v>123.69105</v>
      </c>
      <c r="H18" s="168">
        <v>0</v>
      </c>
      <c r="I18" s="110">
        <f t="shared" ref="I18:I46" si="6">(G18*$F$8)+(H18*(1-$F$8))</f>
        <v>61.845525000000002</v>
      </c>
      <c r="J18" s="89">
        <v>1.9567006134038452E-2</v>
      </c>
      <c r="K18" s="90">
        <v>9.7481572563141317E-3</v>
      </c>
      <c r="L18" s="90">
        <v>3.5277463514295733E-2</v>
      </c>
      <c r="M18" s="90">
        <v>1.1930462855729565E-2</v>
      </c>
      <c r="N18" s="31"/>
      <c r="O18" s="99">
        <v>1.9567006134038452E-2</v>
      </c>
      <c r="P18" s="99">
        <v>9.7481572563141317E-3</v>
      </c>
      <c r="Q18" s="99">
        <v>3.5277463514295733E-2</v>
      </c>
      <c r="R18" s="99">
        <v>1.1930462855729565E-2</v>
      </c>
      <c r="S18" s="99"/>
      <c r="T18" s="89">
        <v>4.6940235000000004E-2</v>
      </c>
      <c r="U18" s="90">
        <v>4.6387454999999994E-2</v>
      </c>
      <c r="V18" s="90">
        <v>5.0026589999999996E-2</v>
      </c>
      <c r="W18" s="91">
        <v>4.7907600000000002E-2</v>
      </c>
      <c r="X18" s="69">
        <v>2017</v>
      </c>
      <c r="Y18" s="33"/>
      <c r="Z18" s="89">
        <v>6.3799394111289515E-2</v>
      </c>
      <c r="AA18" s="90">
        <v>5.9046858039850512E-2</v>
      </c>
      <c r="AB18" s="90">
        <v>4.8928393448263663E-2</v>
      </c>
      <c r="AC18" s="90">
        <v>3.6457411855611514E-2</v>
      </c>
      <c r="AD18" s="90">
        <v>2.4964069674493366E-2</v>
      </c>
      <c r="AE18" s="90">
        <v>1.5905216996632984E-2</v>
      </c>
      <c r="AF18" s="125">
        <v>114.52875</v>
      </c>
      <c r="AG18" s="34">
        <v>0.17</v>
      </c>
      <c r="AH18" s="31">
        <v>7.1797054325825182E-3</v>
      </c>
      <c r="AI18" s="89">
        <v>1.7505526669054278E-2</v>
      </c>
      <c r="AJ18" s="90">
        <v>9.9910367082543805E-3</v>
      </c>
      <c r="AK18" s="90">
        <v>3.0068308006566881E-2</v>
      </c>
      <c r="AL18" s="91">
        <v>1.0959513420777235E-2</v>
      </c>
      <c r="AM18" s="101">
        <v>1.7505526669054278E-2</v>
      </c>
      <c r="AN18" s="90">
        <v>9.9910367082543805E-3</v>
      </c>
      <c r="AO18" s="90">
        <v>3.0068308006566881E-2</v>
      </c>
      <c r="AP18" s="90">
        <v>1.0959513420777235E-2</v>
      </c>
      <c r="AQ18" s="46"/>
      <c r="AR18" s="3"/>
      <c r="AS18" s="3"/>
      <c r="AT18" s="3"/>
      <c r="AU18" s="3"/>
      <c r="AV18" s="3"/>
      <c r="AX18" s="32"/>
    </row>
    <row r="19" spans="1:50" x14ac:dyDescent="0.2">
      <c r="A19" s="85">
        <f t="shared" si="4"/>
        <v>2018</v>
      </c>
      <c r="B19" s="86"/>
      <c r="C19" s="92">
        <f t="shared" si="0"/>
        <v>6.6624085689132154E-2</v>
      </c>
      <c r="D19" s="93">
        <f t="shared" si="1"/>
        <v>6.1513129106950414E-2</v>
      </c>
      <c r="E19" s="93">
        <f t="shared" si="2"/>
        <v>5.9933530127931268E-2</v>
      </c>
      <c r="F19" s="94">
        <f t="shared" si="3"/>
        <v>5.0583656896370136E-2</v>
      </c>
      <c r="G19" s="105">
        <f t="shared" si="5"/>
        <v>143.56055412000001</v>
      </c>
      <c r="H19" s="106">
        <v>0</v>
      </c>
      <c r="I19" s="107">
        <f t="shared" si="6"/>
        <v>71.780277060000003</v>
      </c>
      <c r="J19" s="92">
        <v>1.0354043919631739E-2</v>
      </c>
      <c r="K19" s="93">
        <v>5.0896814104195434E-3</v>
      </c>
      <c r="L19" s="93">
        <v>0</v>
      </c>
      <c r="M19" s="93">
        <v>0</v>
      </c>
      <c r="N19" s="88"/>
      <c r="O19" s="98">
        <v>1.0354043919631739E-2</v>
      </c>
      <c r="P19" s="98">
        <v>5.0896814104195434E-3</v>
      </c>
      <c r="Q19" s="98">
        <v>0</v>
      </c>
      <c r="R19" s="98">
        <v>0</v>
      </c>
      <c r="S19" s="98"/>
      <c r="T19" s="92">
        <v>4.6634535000000005E-2</v>
      </c>
      <c r="U19" s="93">
        <v>4.6085355000000001E-2</v>
      </c>
      <c r="V19" s="93">
        <v>4.9700790000000002E-2</v>
      </c>
      <c r="W19" s="94">
        <v>4.7595600000000002E-2</v>
      </c>
      <c r="X19" s="85">
        <v>2018</v>
      </c>
      <c r="Y19" s="87"/>
      <c r="Z19" s="92">
        <v>5.4015967421816156E-2</v>
      </c>
      <c r="AA19" s="93">
        <v>4.9327016428988867E-2</v>
      </c>
      <c r="AB19" s="93">
        <v>4.7877843053741945E-2</v>
      </c>
      <c r="AC19" s="93">
        <v>3.9299977703685859E-2</v>
      </c>
      <c r="AD19" s="93">
        <v>1.1641356761407807E-2</v>
      </c>
      <c r="AE19" s="93">
        <v>7.6362152414879755E-3</v>
      </c>
      <c r="AF19" s="126">
        <v>132.92643899999999</v>
      </c>
      <c r="AG19" s="163">
        <v>0.17</v>
      </c>
      <c r="AH19" s="88">
        <v>7.1070469718830633E-3</v>
      </c>
      <c r="AI19" s="92">
        <v>9.2631949275248562E-3</v>
      </c>
      <c r="AJ19" s="93">
        <v>5.2164929706980225E-3</v>
      </c>
      <c r="AK19" s="93">
        <v>0</v>
      </c>
      <c r="AL19" s="94">
        <v>0</v>
      </c>
      <c r="AM19" s="102">
        <v>9.2631949275248562E-3</v>
      </c>
      <c r="AN19" s="93">
        <v>5.2164929706980225E-3</v>
      </c>
      <c r="AO19" s="93">
        <v>0</v>
      </c>
      <c r="AP19" s="93">
        <v>0</v>
      </c>
      <c r="AQ19" s="144"/>
      <c r="AR19" s="3"/>
      <c r="AS19" s="3"/>
      <c r="AT19" s="3"/>
      <c r="AU19" s="3"/>
      <c r="AV19" s="3"/>
      <c r="AX19" s="32"/>
    </row>
    <row r="20" spans="1:50" x14ac:dyDescent="0.2">
      <c r="A20" s="69">
        <f t="shared" si="4"/>
        <v>2019</v>
      </c>
      <c r="B20" s="24"/>
      <c r="C20" s="89">
        <f t="shared" si="0"/>
        <v>6.5720221137562804E-2</v>
      </c>
      <c r="D20" s="90">
        <f t="shared" si="1"/>
        <v>6.0614375660099161E-2</v>
      </c>
      <c r="E20" s="90">
        <f t="shared" si="2"/>
        <v>5.9511801673577794E-2</v>
      </c>
      <c r="F20" s="91">
        <f t="shared" si="3"/>
        <v>4.9979334663091041E-2</v>
      </c>
      <c r="G20" s="108">
        <f t="shared" si="5"/>
        <v>133.15712580000002</v>
      </c>
      <c r="H20" s="168">
        <v>0</v>
      </c>
      <c r="I20" s="110">
        <f t="shared" si="6"/>
        <v>66.578562900000009</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5.3296370285370237E-2</v>
      </c>
      <c r="AA20" s="90">
        <v>4.8612108379440286E-2</v>
      </c>
      <c r="AB20" s="90">
        <v>4.7600572611989495E-2</v>
      </c>
      <c r="AC20" s="90">
        <v>3.8855190033561277E-2</v>
      </c>
      <c r="AD20" s="90">
        <v>7.4661677318493382E-3</v>
      </c>
      <c r="AE20" s="90">
        <v>5.0434836829590414E-3</v>
      </c>
      <c r="AF20" s="125">
        <v>123.29363499999999</v>
      </c>
      <c r="AG20" s="34">
        <v>0.17</v>
      </c>
      <c r="AH20" s="31">
        <v>6.99741057477912E-3</v>
      </c>
      <c r="AI20" s="26"/>
      <c r="AJ20" s="25"/>
      <c r="AK20" s="25"/>
      <c r="AL20" s="27"/>
      <c r="AM20" s="147"/>
      <c r="AN20" s="25"/>
      <c r="AO20" s="25"/>
      <c r="AP20" s="25"/>
      <c r="AQ20" s="33"/>
      <c r="AR20" s="3"/>
      <c r="AS20" s="3"/>
      <c r="AT20" s="3"/>
      <c r="AU20" s="3"/>
      <c r="AV20" s="3"/>
    </row>
    <row r="21" spans="1:50" x14ac:dyDescent="0.2">
      <c r="A21" s="69">
        <f t="shared" si="4"/>
        <v>2020</v>
      </c>
      <c r="B21" s="24"/>
      <c r="C21" s="89">
        <f t="shared" si="0"/>
        <v>6.4089778372791423E-2</v>
      </c>
      <c r="D21" s="90">
        <f t="shared" si="1"/>
        <v>5.8556701295188238E-2</v>
      </c>
      <c r="E21" s="90">
        <f t="shared" si="2"/>
        <v>5.9632295843597104E-2</v>
      </c>
      <c r="F21" s="91">
        <f t="shared" si="3"/>
        <v>4.8153093847070068E-2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5.1947395322499063E-2</v>
      </c>
      <c r="AA21" s="90">
        <v>4.6871177820110826E-2</v>
      </c>
      <c r="AB21" s="90">
        <v>4.7857961809476754E-2</v>
      </c>
      <c r="AC21" s="90">
        <v>3.7326583831011589E-2</v>
      </c>
      <c r="AD21" s="90">
        <v>7.3453425979728522E-3</v>
      </c>
      <c r="AE21" s="90">
        <v>4.9670752191450646E-3</v>
      </c>
      <c r="AF21" s="125">
        <v>135.75391666666667</v>
      </c>
      <c r="AG21" s="34">
        <v>0.17</v>
      </c>
      <c r="AH21" s="31">
        <v>6.8505664874013153E-3</v>
      </c>
      <c r="AI21" s="26"/>
      <c r="AJ21" s="25"/>
      <c r="AK21" s="25"/>
      <c r="AL21" s="27"/>
      <c r="AM21" s="26"/>
      <c r="AN21" s="25"/>
      <c r="AO21" s="25"/>
      <c r="AP21" s="27"/>
      <c r="AQ21" s="33"/>
      <c r="AR21" s="3"/>
      <c r="AS21" s="3"/>
      <c r="AT21" s="3"/>
      <c r="AU21" s="3"/>
      <c r="AV21" s="3"/>
    </row>
    <row r="22" spans="1:50" x14ac:dyDescent="0.2">
      <c r="A22" s="69">
        <f t="shared" si="4"/>
        <v>2021</v>
      </c>
      <c r="B22" s="24"/>
      <c r="C22" s="89">
        <f t="shared" si="0"/>
        <v>6.8442316113260404E-2</v>
      </c>
      <c r="D22" s="90">
        <f t="shared" si="1"/>
        <v>6.3152767747301317E-2</v>
      </c>
      <c r="E22" s="90">
        <f t="shared" si="2"/>
        <v>6.4792359347022974E-2</v>
      </c>
      <c r="F22" s="91">
        <f t="shared" si="3"/>
        <v>5.3409355616609346E-2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5.4040138166481393E-2</v>
      </c>
      <c r="AA22" s="90">
        <v>4.9187341500463874E-2</v>
      </c>
      <c r="AB22" s="90">
        <v>5.0691553977272735E-2</v>
      </c>
      <c r="AC22" s="90">
        <v>4.0248431288819865E-2</v>
      </c>
      <c r="AD22" s="90">
        <v>1.3118284149075002E-3</v>
      </c>
      <c r="AE22" s="90">
        <v>1.2220995926737498E-3</v>
      </c>
      <c r="AF22" s="125">
        <v>138.60024999999999</v>
      </c>
      <c r="AG22" s="34">
        <v>0.17</v>
      </c>
      <c r="AH22" s="31">
        <v>8.7509775337575087E-3</v>
      </c>
      <c r="AI22" s="26"/>
      <c r="AJ22" s="25"/>
      <c r="AK22" s="25"/>
      <c r="AL22" s="27"/>
      <c r="AM22" s="26"/>
      <c r="AN22" s="25"/>
      <c r="AO22" s="25"/>
      <c r="AP22" s="27"/>
      <c r="AQ22" s="33"/>
      <c r="AR22" s="3"/>
      <c r="AS22" s="3"/>
      <c r="AT22" s="3"/>
      <c r="AU22" s="3"/>
      <c r="AV22" s="3"/>
    </row>
    <row r="23" spans="1:50" x14ac:dyDescent="0.2">
      <c r="A23" s="69">
        <f t="shared" si="4"/>
        <v>2022</v>
      </c>
      <c r="B23" s="24"/>
      <c r="C23" s="89">
        <f t="shared" si="0"/>
        <v>7.2144561383199246E-2</v>
      </c>
      <c r="D23" s="90">
        <f t="shared" si="1"/>
        <v>6.6395506943028648E-2</v>
      </c>
      <c r="E23" s="90">
        <f t="shared" si="2"/>
        <v>6.7915241644904673E-2</v>
      </c>
      <c r="F23" s="91">
        <f t="shared" si="3"/>
        <v>5.59459608323798E-2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5.7221917937355878E-2</v>
      </c>
      <c r="AA23" s="90">
        <v>5.1947556065639722E-2</v>
      </c>
      <c r="AB23" s="90">
        <v>5.3341808085709479E-2</v>
      </c>
      <c r="AC23" s="90">
        <v>4.2360816514585738E-2</v>
      </c>
      <c r="AD23" s="90">
        <v>1.3112963861375E-3</v>
      </c>
      <c r="AE23" s="90">
        <v>1.2213015495187499E-3</v>
      </c>
      <c r="AF23" s="125">
        <v>139.90333333333334</v>
      </c>
      <c r="AG23" s="34">
        <v>0.17</v>
      </c>
      <c r="AH23" s="31">
        <v>8.9657530564048998E-3</v>
      </c>
      <c r="AI23" s="26"/>
      <c r="AJ23" s="25"/>
      <c r="AK23" s="25"/>
      <c r="AL23" s="27"/>
      <c r="AM23" s="26"/>
      <c r="AN23" s="25"/>
      <c r="AO23" s="25"/>
      <c r="AP23" s="27"/>
      <c r="AQ23" s="33"/>
      <c r="AR23" s="3"/>
      <c r="AS23" s="3"/>
      <c r="AT23" s="3"/>
      <c r="AU23" s="3"/>
      <c r="AV23" s="3"/>
    </row>
    <row r="24" spans="1:50" x14ac:dyDescent="0.2">
      <c r="A24" s="69">
        <f t="shared" si="4"/>
        <v>2023</v>
      </c>
      <c r="B24" s="24"/>
      <c r="C24" s="89">
        <f t="shared" si="0"/>
        <v>7.3947853381687564E-2</v>
      </c>
      <c r="D24" s="90">
        <f t="shared" si="1"/>
        <v>6.8623100292630884E-2</v>
      </c>
      <c r="E24" s="90">
        <f t="shared" si="2"/>
        <v>7.2397882398344784E-2</v>
      </c>
      <c r="F24" s="91">
        <f t="shared" si="3"/>
        <v>5.9061584879861739E-2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5.855689494429938E-2</v>
      </c>
      <c r="AA24" s="90">
        <v>5.3671800367183151E-2</v>
      </c>
      <c r="AB24" s="90">
        <v>5.7134903216461967E-2</v>
      </c>
      <c r="AC24" s="90">
        <v>4.4899767878404127E-2</v>
      </c>
      <c r="AD24" s="90">
        <v>1.3112554608475E-3</v>
      </c>
      <c r="AE24" s="90">
        <v>1.2212401615837498E-3</v>
      </c>
      <c r="AF24" s="125">
        <v>137.72916666666666</v>
      </c>
      <c r="AG24" s="34">
        <v>0.17</v>
      </c>
      <c r="AH24" s="31">
        <v>9.2851723783497556E-3</v>
      </c>
      <c r="AI24" s="26"/>
      <c r="AJ24" s="25"/>
      <c r="AK24" s="25"/>
      <c r="AL24" s="27"/>
      <c r="AM24" s="26"/>
      <c r="AN24" s="25"/>
      <c r="AO24" s="25"/>
      <c r="AP24" s="27"/>
      <c r="AQ24" s="33"/>
      <c r="AR24" s="3"/>
      <c r="AS24" s="3"/>
      <c r="AT24" s="3"/>
      <c r="AU24" s="3"/>
      <c r="AV24" s="3"/>
    </row>
    <row r="25" spans="1:50" x14ac:dyDescent="0.2">
      <c r="A25" s="69">
        <f t="shared" si="4"/>
        <v>2024</v>
      </c>
      <c r="B25" s="24"/>
      <c r="C25" s="89">
        <f t="shared" si="0"/>
        <v>7.6737416756015739E-2</v>
      </c>
      <c r="D25" s="90">
        <f t="shared" si="1"/>
        <v>7.1453818447031955E-2</v>
      </c>
      <c r="E25" s="90">
        <f t="shared" si="2"/>
        <v>7.3012684631333397E-2</v>
      </c>
      <c r="F25" s="91">
        <f t="shared" si="3"/>
        <v>6.1964280111895989E-2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6.0694166619612244E-2</v>
      </c>
      <c r="AA25" s="90">
        <v>5.5846828721461989E-2</v>
      </c>
      <c r="AB25" s="90">
        <v>5.7276981184123867E-2</v>
      </c>
      <c r="AC25" s="90">
        <v>4.7140830248860191E-2</v>
      </c>
      <c r="AD25" s="90">
        <v>1.3102108336432901E-3</v>
      </c>
      <c r="AE25" s="90">
        <v>1.2196732207774353E-3</v>
      </c>
      <c r="AF25" s="125">
        <v>140.57233333333332</v>
      </c>
      <c r="AG25" s="34">
        <v>0.17</v>
      </c>
      <c r="AH25" s="31">
        <v>9.707133156548968E-3</v>
      </c>
      <c r="AI25" s="26"/>
      <c r="AJ25" s="25"/>
      <c r="AK25" s="25"/>
      <c r="AL25" s="27"/>
      <c r="AM25" s="26"/>
      <c r="AN25" s="25"/>
      <c r="AO25" s="25"/>
      <c r="AP25" s="27"/>
      <c r="AQ25" s="33"/>
      <c r="AR25" s="3"/>
      <c r="AS25" s="3"/>
      <c r="AT25" s="3"/>
      <c r="AU25" s="3"/>
      <c r="AV25" s="3"/>
    </row>
    <row r="26" spans="1:50" x14ac:dyDescent="0.2">
      <c r="A26" s="69">
        <f t="shared" si="4"/>
        <v>2025</v>
      </c>
      <c r="B26" s="24"/>
      <c r="C26" s="89">
        <f t="shared" si="0"/>
        <v>8.1141648867112157E-2</v>
      </c>
      <c r="D26" s="90">
        <f t="shared" si="1"/>
        <v>7.3743614499504076E-2</v>
      </c>
      <c r="E26" s="90">
        <f t="shared" si="2"/>
        <v>7.9141671475368894E-2</v>
      </c>
      <c r="F26" s="91">
        <f t="shared" si="3"/>
        <v>6.4413173324821549E-2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6.4579567254920145E-2</v>
      </c>
      <c r="AA26" s="90">
        <v>5.7792379761701727E-2</v>
      </c>
      <c r="AB26" s="90">
        <v>6.274472561111899E-2</v>
      </c>
      <c r="AC26" s="90">
        <v>4.9232341986763628E-2</v>
      </c>
      <c r="AD26" s="90">
        <v>1.3091706001412372E-3</v>
      </c>
      <c r="AE26" s="90">
        <v>1.2181128705243554E-3</v>
      </c>
      <c r="AF26" s="125">
        <v>143.499</v>
      </c>
      <c r="AG26" s="34">
        <v>0.17</v>
      </c>
      <c r="AH26" s="31">
        <v>9.8623124396781548E-3</v>
      </c>
      <c r="AI26" s="26"/>
      <c r="AJ26" s="25"/>
      <c r="AK26" s="25"/>
      <c r="AL26" s="27"/>
      <c r="AM26" s="26"/>
      <c r="AN26" s="25"/>
      <c r="AO26" s="25"/>
      <c r="AP26" s="27"/>
      <c r="AQ26" s="33"/>
      <c r="AR26" s="3"/>
      <c r="AS26" s="3"/>
      <c r="AT26" s="3"/>
      <c r="AU26" s="3"/>
      <c r="AV26" s="3"/>
    </row>
    <row r="27" spans="1:50" x14ac:dyDescent="0.2">
      <c r="A27" s="69">
        <f t="shared" si="4"/>
        <v>2026</v>
      </c>
      <c r="B27" s="24"/>
      <c r="C27" s="89">
        <f t="shared" si="0"/>
        <v>8.2653820674673209E-2</v>
      </c>
      <c r="D27" s="90">
        <f t="shared" si="1"/>
        <v>7.6152141702610768E-2</v>
      </c>
      <c r="E27" s="90">
        <f t="shared" si="2"/>
        <v>8.3490610089712133E-2</v>
      </c>
      <c r="F27" s="91">
        <f t="shared" si="3"/>
        <v>6.6828920444978998E-2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6.6020789034414384E-2</v>
      </c>
      <c r="AA27" s="90">
        <v>6.0055945940779114E-2</v>
      </c>
      <c r="AB27" s="90">
        <v>6.6788485745459272E-2</v>
      </c>
      <c r="AC27" s="90">
        <v>5.1502531942951804E-2</v>
      </c>
      <c r="AD27" s="90">
        <v>1.3081347446967371E-3</v>
      </c>
      <c r="AE27" s="90">
        <v>1.2165590873576058E-3</v>
      </c>
      <c r="AF27" s="125">
        <v>144.08466666666666</v>
      </c>
      <c r="AG27" s="34">
        <v>0.17</v>
      </c>
      <c r="AH27" s="31">
        <v>9.8084042451023132E-3</v>
      </c>
      <c r="AI27" s="26"/>
      <c r="AJ27" s="25"/>
      <c r="AK27" s="25"/>
      <c r="AL27" s="27"/>
      <c r="AM27" s="147"/>
      <c r="AN27" s="28"/>
      <c r="AO27" s="28"/>
      <c r="AP27" s="27"/>
      <c r="AQ27" s="33"/>
      <c r="AR27" s="3"/>
      <c r="AS27" s="3"/>
      <c r="AT27" s="3"/>
      <c r="AU27" s="3"/>
      <c r="AV27" s="3"/>
    </row>
    <row r="28" spans="1:50" x14ac:dyDescent="0.2">
      <c r="A28" s="69">
        <f t="shared" si="4"/>
        <v>2027</v>
      </c>
      <c r="B28" s="24"/>
      <c r="C28" s="89">
        <f t="shared" si="0"/>
        <v>8.3980473207885556E-2</v>
      </c>
      <c r="D28" s="90">
        <f t="shared" si="1"/>
        <v>7.8104539230230127E-2</v>
      </c>
      <c r="E28" s="90">
        <f t="shared" si="2"/>
        <v>8.0991737859219842E-2</v>
      </c>
      <c r="F28" s="91">
        <f t="shared" si="3"/>
        <v>6.8651071762041604E-2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6.7281981762745843E-2</v>
      </c>
      <c r="AA28" s="90">
        <v>6.1891216645630763E-2</v>
      </c>
      <c r="AB28" s="90">
        <v>6.4540022727272703E-2</v>
      </c>
      <c r="AC28" s="90">
        <v>5.3218310711512853E-2</v>
      </c>
      <c r="AD28" s="90">
        <v>1.3071032517306585E-3</v>
      </c>
      <c r="AE28" s="90">
        <v>1.2150118479084876E-3</v>
      </c>
      <c r="AF28" s="125">
        <v>142.74658333333332</v>
      </c>
      <c r="AG28" s="34">
        <v>0.17</v>
      </c>
      <c r="AH28" s="31">
        <v>9.7643239325620121E-3</v>
      </c>
      <c r="AI28" s="26"/>
      <c r="AJ28" s="25"/>
      <c r="AK28" s="25"/>
      <c r="AL28" s="27"/>
      <c r="AM28" s="147"/>
      <c r="AN28" s="28"/>
      <c r="AO28" s="28"/>
      <c r="AP28" s="27"/>
      <c r="AQ28" s="33"/>
      <c r="AR28" s="3"/>
      <c r="AS28" s="3"/>
      <c r="AT28" s="3"/>
      <c r="AU28" s="3"/>
      <c r="AV28" s="3"/>
    </row>
    <row r="29" spans="1:50" x14ac:dyDescent="0.2">
      <c r="A29" s="69">
        <f t="shared" si="4"/>
        <v>2028</v>
      </c>
      <c r="B29" s="24"/>
      <c r="C29" s="89">
        <f t="shared" si="0"/>
        <v>8.6915810182253334E-2</v>
      </c>
      <c r="D29" s="90">
        <f t="shared" si="1"/>
        <v>8.1690910549556281E-2</v>
      </c>
      <c r="E29" s="90">
        <f t="shared" si="2"/>
        <v>8.7086626545357343E-2</v>
      </c>
      <c r="F29" s="91">
        <f t="shared" si="3"/>
        <v>7.2700930596829652E-2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6.8855611202475075E-2</v>
      </c>
      <c r="AA29" s="90">
        <v>6.4062125300918149E-2</v>
      </c>
      <c r="AB29" s="90">
        <v>6.9012323462203526E-2</v>
      </c>
      <c r="AC29" s="90">
        <v>5.5814437270893719E-2</v>
      </c>
      <c r="AD29" s="90">
        <v>1.3060761057290646E-3</v>
      </c>
      <c r="AE29" s="90">
        <v>1.213471128906097E-3</v>
      </c>
      <c r="AF29" s="125">
        <v>146.17499999999998</v>
      </c>
      <c r="AG29" s="34">
        <v>0.17</v>
      </c>
      <c r="AH29" s="31">
        <v>1.0883664194087608E-2</v>
      </c>
      <c r="AI29" s="26"/>
      <c r="AJ29" s="25"/>
      <c r="AK29" s="25"/>
      <c r="AL29" s="27"/>
      <c r="AM29" s="147"/>
      <c r="AN29" s="28"/>
      <c r="AO29" s="28"/>
      <c r="AP29" s="27"/>
      <c r="AQ29" s="33"/>
      <c r="AR29" s="3"/>
      <c r="AS29" s="3"/>
      <c r="AT29" s="3"/>
      <c r="AU29" s="3"/>
      <c r="AV29" s="3"/>
    </row>
    <row r="30" spans="1:50" x14ac:dyDescent="0.2">
      <c r="A30" s="69">
        <f t="shared" si="4"/>
        <v>2029</v>
      </c>
      <c r="B30" s="24"/>
      <c r="C30" s="89">
        <f t="shared" si="0"/>
        <v>9.0995224791164953E-2</v>
      </c>
      <c r="D30" s="90">
        <f t="shared" si="1"/>
        <v>8.5894241544500843E-2</v>
      </c>
      <c r="E30" s="90">
        <f t="shared" si="2"/>
        <v>9.0289120977287085E-2</v>
      </c>
      <c r="F30" s="91">
        <f t="shared" si="3"/>
        <v>7.5488156137244883E-2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7.2702013439176358E-2</v>
      </c>
      <c r="AA30" s="90">
        <v>6.8022212295447831E-2</v>
      </c>
      <c r="AB30" s="90">
        <v>7.2054211775068225E-2</v>
      </c>
      <c r="AC30" s="90">
        <v>5.8475344949341437E-2</v>
      </c>
      <c r="AD30" s="90">
        <v>1.3050532912429408E-3</v>
      </c>
      <c r="AE30" s="90">
        <v>1.2119369071769111E-3</v>
      </c>
      <c r="AF30" s="125">
        <v>151.86149999999998</v>
      </c>
      <c r="AG30" s="34">
        <v>0.17</v>
      </c>
      <c r="AH30" s="31">
        <v>1.0779844167396975E-2</v>
      </c>
      <c r="AI30" s="26"/>
      <c r="AJ30" s="25"/>
      <c r="AK30" s="25"/>
      <c r="AL30" s="27"/>
      <c r="AM30" s="147"/>
      <c r="AN30" s="28"/>
      <c r="AO30" s="28"/>
      <c r="AP30" s="27"/>
      <c r="AQ30" s="33"/>
      <c r="AR30" s="3"/>
      <c r="AS30" s="3"/>
      <c r="AT30" s="3"/>
      <c r="AU30" s="3"/>
      <c r="AV30" s="3"/>
    </row>
    <row r="31" spans="1:50" x14ac:dyDescent="0.2">
      <c r="A31" s="69">
        <f t="shared" si="4"/>
        <v>2030</v>
      </c>
      <c r="B31" s="24"/>
      <c r="C31" s="89">
        <f t="shared" si="0"/>
        <v>9.8457723249319978E-2</v>
      </c>
      <c r="D31" s="90">
        <f t="shared" si="1"/>
        <v>8.9281680864279095E-2</v>
      </c>
      <c r="E31" s="90">
        <f t="shared" si="2"/>
        <v>0.10753179800719787</v>
      </c>
      <c r="F31" s="91">
        <f t="shared" si="3"/>
        <v>8.0767063133682218E-2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7.963392184228249E-2</v>
      </c>
      <c r="AA31" s="90">
        <v>7.1215534333070679E-2</v>
      </c>
      <c r="AB31" s="90">
        <v>8.79587610696934E-2</v>
      </c>
      <c r="AC31" s="90">
        <v>6.3403958433440516E-2</v>
      </c>
      <c r="AD31" s="90">
        <v>1.3040347928879202E-3</v>
      </c>
      <c r="AE31" s="90">
        <v>1.2104091596443801E-3</v>
      </c>
      <c r="AF31" s="125">
        <v>153.53399999999999</v>
      </c>
      <c r="AG31" s="34">
        <v>0.17</v>
      </c>
      <c r="AH31" s="31">
        <v>1.0694264624983536E-2</v>
      </c>
      <c r="AI31" s="26"/>
      <c r="AJ31" s="25"/>
      <c r="AK31" s="25"/>
      <c r="AL31" s="27"/>
      <c r="AM31" s="147"/>
      <c r="AN31" s="28"/>
      <c r="AO31" s="28"/>
      <c r="AP31" s="27"/>
      <c r="AQ31" s="33"/>
      <c r="AR31" s="3"/>
      <c r="AS31" s="3"/>
      <c r="AT31" s="3"/>
      <c r="AU31" s="3"/>
      <c r="AV31" s="3"/>
    </row>
    <row r="32" spans="1:50" x14ac:dyDescent="0.2">
      <c r="A32" s="69">
        <f t="shared" si="4"/>
        <v>2031</v>
      </c>
      <c r="B32" s="24"/>
      <c r="C32" s="89">
        <f t="shared" si="0"/>
        <v>0.10165322100582778</v>
      </c>
      <c r="D32" s="90">
        <f t="shared" si="1"/>
        <v>9.2409080402353835E-2</v>
      </c>
      <c r="E32" s="90">
        <f t="shared" si="2"/>
        <v>0.11203977092447828</v>
      </c>
      <c r="F32" s="91">
        <f t="shared" si="3"/>
        <v>8.3814694053498798E-2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8.2561581177608243E-2</v>
      </c>
      <c r="AA32" s="90">
        <v>7.4080718238641319E-2</v>
      </c>
      <c r="AB32" s="90">
        <v>9.2090526057104105E-2</v>
      </c>
      <c r="AC32" s="90">
        <v>6.6195960120425681E-2</v>
      </c>
      <c r="AD32" s="90">
        <v>1.3040347928879202E-3</v>
      </c>
      <c r="AE32" s="90">
        <v>1.2104091596443801E-3</v>
      </c>
      <c r="AF32" s="125">
        <v>146.98345833333332</v>
      </c>
      <c r="AG32" s="34">
        <v>0.17</v>
      </c>
      <c r="AH32" s="31">
        <v>1.0698254607554858E-2</v>
      </c>
      <c r="AI32" s="26"/>
      <c r="AJ32" s="25"/>
      <c r="AK32" s="25"/>
      <c r="AL32" s="27"/>
      <c r="AM32" s="147"/>
      <c r="AN32" s="28"/>
      <c r="AO32" s="28"/>
      <c r="AP32" s="27"/>
      <c r="AQ32" s="33"/>
      <c r="AR32" s="3"/>
      <c r="AS32" s="3"/>
      <c r="AT32" s="3"/>
      <c r="AU32" s="3"/>
      <c r="AV32" s="3"/>
    </row>
    <row r="33" spans="1:48" x14ac:dyDescent="0.2">
      <c r="A33" s="69">
        <f t="shared" si="4"/>
        <v>2032</v>
      </c>
      <c r="B33" s="24"/>
      <c r="C33" s="89">
        <f t="shared" si="0"/>
        <v>0.10496606028915997</v>
      </c>
      <c r="D33" s="90">
        <f t="shared" si="1"/>
        <v>9.5662150507491647E-2</v>
      </c>
      <c r="E33" s="90">
        <f t="shared" si="2"/>
        <v>0.11675931878701597</v>
      </c>
      <c r="F33" s="91">
        <f t="shared" si="3"/>
        <v>8.699635851495402E-2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8.5596872901059953E-2</v>
      </c>
      <c r="AA33" s="90">
        <v>7.7061175853657821E-2</v>
      </c>
      <c r="AB33" s="90">
        <v>9.6416376110102148E-2</v>
      </c>
      <c r="AC33" s="90">
        <v>6.911090797059577E-2</v>
      </c>
      <c r="AD33" s="90">
        <v>1.3040347928879202E-3</v>
      </c>
      <c r="AE33" s="90">
        <v>1.2104091596443801E-3</v>
      </c>
      <c r="AF33" s="125">
        <v>146.98345833333332</v>
      </c>
      <c r="AG33" s="34">
        <v>0.17</v>
      </c>
      <c r="AH33" s="31">
        <v>1.0702264978903323E-2</v>
      </c>
      <c r="AI33" s="26"/>
      <c r="AJ33" s="25"/>
      <c r="AK33" s="25"/>
      <c r="AL33" s="27"/>
      <c r="AM33" s="147"/>
      <c r="AN33" s="28"/>
      <c r="AO33" s="28"/>
      <c r="AP33" s="27"/>
      <c r="AQ33" s="33"/>
      <c r="AR33" s="3"/>
      <c r="AS33" s="3"/>
      <c r="AT33" s="3"/>
      <c r="AU33" s="3"/>
      <c r="AV33" s="3"/>
    </row>
    <row r="34" spans="1:48" x14ac:dyDescent="0.2">
      <c r="A34" s="69">
        <f t="shared" si="4"/>
        <v>2033</v>
      </c>
      <c r="B34" s="24"/>
      <c r="C34" s="89">
        <f t="shared" si="0"/>
        <v>0.10840055433654447</v>
      </c>
      <c r="D34" s="90">
        <f t="shared" si="1"/>
        <v>9.9045946448908878E-2</v>
      </c>
      <c r="E34" s="90">
        <f t="shared" si="2"/>
        <v>0.1217003791622107</v>
      </c>
      <c r="F34" s="91">
        <f t="shared" si="3"/>
        <v>9.0317957837700136E-2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8.8743754006825382E-2</v>
      </c>
      <c r="AA34" s="90">
        <v>8.0161544935600071E-2</v>
      </c>
      <c r="AB34" s="90">
        <v>0.10094542815881276</v>
      </c>
      <c r="AC34" s="90">
        <v>7.2154215934491131E-2</v>
      </c>
      <c r="AD34" s="90">
        <v>1.3040347928879202E-3</v>
      </c>
      <c r="AE34" s="90">
        <v>1.2104091596443801E-3</v>
      </c>
      <c r="AF34" s="125">
        <v>146.98345833333332</v>
      </c>
      <c r="AG34" s="34">
        <v>0.17</v>
      </c>
      <c r="AH34" s="31">
        <v>1.0706295843215405E-2</v>
      </c>
      <c r="AI34" s="26"/>
      <c r="AJ34" s="25"/>
      <c r="AK34" s="25"/>
      <c r="AL34" s="27"/>
      <c r="AM34" s="147"/>
      <c r="AN34" s="28"/>
      <c r="AO34" s="28"/>
      <c r="AP34" s="27"/>
      <c r="AQ34" s="33"/>
      <c r="AR34" s="3"/>
      <c r="AS34" s="3"/>
      <c r="AT34" s="3"/>
      <c r="AU34" s="3"/>
      <c r="AV34" s="3"/>
    </row>
    <row r="35" spans="1:48" x14ac:dyDescent="0.2">
      <c r="A35" s="69">
        <f t="shared" si="4"/>
        <v>2034</v>
      </c>
      <c r="B35" s="24"/>
      <c r="C35" s="89">
        <f t="shared" si="0"/>
        <v>0.11196117495335056</v>
      </c>
      <c r="D35" s="90">
        <f t="shared" si="1"/>
        <v>0.1025657268783013</v>
      </c>
      <c r="E35" s="90">
        <f t="shared" si="2"/>
        <v>0.12687335641888564</v>
      </c>
      <c r="F35" s="91">
        <f t="shared" si="3"/>
        <v>9.3785653202359501E-2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9.2006326963918972E-2</v>
      </c>
      <c r="AA35" s="90">
        <v>8.338664983084626E-2</v>
      </c>
      <c r="AB35" s="90">
        <v>0.10568722739101537</v>
      </c>
      <c r="AC35" s="90">
        <v>7.5331536366679469E-2</v>
      </c>
      <c r="AD35" s="90">
        <v>1.3040347928879202E-3</v>
      </c>
      <c r="AE35" s="90">
        <v>1.2104091596443801E-3</v>
      </c>
      <c r="AF35" s="125">
        <v>146.98345833333332</v>
      </c>
      <c r="AG35" s="34">
        <v>0.17</v>
      </c>
      <c r="AH35" s="31">
        <v>1.0710347305209976E-2</v>
      </c>
      <c r="AI35" s="26"/>
      <c r="AJ35" s="25"/>
      <c r="AK35" s="25"/>
      <c r="AL35" s="27"/>
      <c r="AM35" s="147"/>
      <c r="AN35" s="28"/>
      <c r="AO35" s="28"/>
      <c r="AP35" s="27"/>
      <c r="AQ35" s="33"/>
      <c r="AR35" s="3"/>
      <c r="AS35" s="3"/>
      <c r="AT35" s="3"/>
      <c r="AU35" s="3"/>
      <c r="AV35" s="3"/>
    </row>
    <row r="36" spans="1:48" x14ac:dyDescent="0.2">
      <c r="A36" s="69">
        <f t="shared" si="4"/>
        <v>2035</v>
      </c>
      <c r="B36" s="24"/>
      <c r="C36" s="89">
        <f t="shared" si="0"/>
        <v>0.11565255834266529</v>
      </c>
      <c r="D36" s="90">
        <f t="shared" si="1"/>
        <v>0.10622696201242339</v>
      </c>
      <c r="E36" s="90">
        <f t="shared" si="2"/>
        <v>0.13228914365474079</v>
      </c>
      <c r="F36" s="91">
        <f t="shared" si="3"/>
        <v>9.740587709351424E-2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9.5388845064414293E-2</v>
      </c>
      <c r="AA36" s="90">
        <v>8.6741508981623555E-2</v>
      </c>
      <c r="AB36" s="90">
        <v>0.11065176736907072</v>
      </c>
      <c r="AC36" s="90">
        <v>7.8648770523908743E-2</v>
      </c>
      <c r="AD36" s="90">
        <v>1.3040347928879202E-3</v>
      </c>
      <c r="AE36" s="90">
        <v>1.2104091596443801E-3</v>
      </c>
      <c r="AF36" s="125">
        <v>146.98345833333332</v>
      </c>
      <c r="AG36" s="34">
        <v>0.17</v>
      </c>
      <c r="AH36" s="31">
        <v>1.0714419470141017E-2</v>
      </c>
      <c r="AI36" s="26"/>
      <c r="AJ36" s="25"/>
      <c r="AK36" s="25"/>
      <c r="AL36" s="27"/>
      <c r="AM36" s="147"/>
      <c r="AN36" s="28"/>
      <c r="AO36" s="28"/>
      <c r="AP36" s="27"/>
      <c r="AQ36" s="33"/>
      <c r="AR36" s="3"/>
      <c r="AS36" s="3"/>
      <c r="AT36" s="3"/>
      <c r="AU36" s="3"/>
      <c r="AV36" s="3"/>
    </row>
    <row r="37" spans="1:48" x14ac:dyDescent="0.2">
      <c r="A37" s="69">
        <f t="shared" si="4"/>
        <v>2036</v>
      </c>
      <c r="B37" s="24"/>
      <c r="C37" s="89">
        <f t="shared" si="0"/>
        <v>0.11947951114918832</v>
      </c>
      <c r="D37" s="90">
        <f t="shared" si="1"/>
        <v>0.11003534214487358</v>
      </c>
      <c r="E37" s="90">
        <f t="shared" si="2"/>
        <v>0.13795914565382417</v>
      </c>
      <c r="F37" s="91">
        <f t="shared" si="3"/>
        <v>0.10118534524658912</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9.8895717968299018E-2</v>
      </c>
      <c r="AA37" s="90">
        <v>9.0231342734982734E-2</v>
      </c>
      <c r="AB37" s="90">
        <v>0.11584951109181814</v>
      </c>
      <c r="AC37" s="90">
        <v>8.2112079525547457E-2</v>
      </c>
      <c r="AD37" s="90">
        <v>1.3040347928879202E-3</v>
      </c>
      <c r="AE37" s="90">
        <v>1.2104091596443801E-3</v>
      </c>
      <c r="AF37" s="125">
        <v>146.98345833333332</v>
      </c>
      <c r="AG37" s="34">
        <v>0.17</v>
      </c>
      <c r="AH37" s="31">
        <v>1.0718512443800361E-2</v>
      </c>
      <c r="AI37" s="26"/>
      <c r="AJ37" s="25"/>
      <c r="AK37" s="25"/>
      <c r="AL37" s="27"/>
      <c r="AM37" s="147"/>
      <c r="AN37" s="28"/>
      <c r="AO37" s="28"/>
      <c r="AP37" s="27"/>
      <c r="AQ37" s="33"/>
      <c r="AR37" s="3"/>
      <c r="AS37" s="3"/>
      <c r="AT37" s="3"/>
      <c r="AU37" s="3"/>
      <c r="AV37" s="3"/>
    </row>
    <row r="38" spans="1:48" x14ac:dyDescent="0.2">
      <c r="A38" s="69">
        <f t="shared" si="4"/>
        <v>2037</v>
      </c>
      <c r="B38" s="24"/>
      <c r="C38" s="89">
        <f t="shared" si="0"/>
        <v>0.12344701672532409</v>
      </c>
      <c r="D38" s="90">
        <f t="shared" si="1"/>
        <v>0.11399678650033061</v>
      </c>
      <c r="E38" s="90">
        <f t="shared" si="2"/>
        <v>0.14389530292240441</v>
      </c>
      <c r="F38" s="91">
        <f t="shared" si="3"/>
        <v>0.10513106912081717</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0.10253151745218056</v>
      </c>
      <c r="AA38" s="90">
        <v>9.3861581465948016E-2</v>
      </c>
      <c r="AB38" s="90">
        <v>0.12129141304583223</v>
      </c>
      <c r="AC38" s="90">
        <v>8.5727895796669631E-2</v>
      </c>
      <c r="AD38" s="90">
        <v>1.3040347928879202E-3</v>
      </c>
      <c r="AE38" s="90">
        <v>1.2104091596443801E-3</v>
      </c>
      <c r="AF38" s="125">
        <v>146.98345833333332</v>
      </c>
      <c r="AG38" s="34">
        <v>0.17</v>
      </c>
      <c r="AH38" s="31">
        <v>1.072262633252043E-2</v>
      </c>
      <c r="AI38" s="26"/>
      <c r="AJ38" s="25"/>
      <c r="AK38" s="25"/>
      <c r="AL38" s="27"/>
      <c r="AM38" s="147"/>
      <c r="AN38" s="28"/>
      <c r="AO38" s="28"/>
      <c r="AP38" s="27"/>
      <c r="AQ38" s="33"/>
      <c r="AR38" s="3"/>
      <c r="AS38" s="3"/>
      <c r="AT38" s="3"/>
      <c r="AU38" s="3"/>
      <c r="AV38" s="3"/>
    </row>
    <row r="39" spans="1:48" x14ac:dyDescent="0.2">
      <c r="A39" s="69">
        <f t="shared" si="4"/>
        <v>2038</v>
      </c>
      <c r="B39" s="24"/>
      <c r="C39" s="89">
        <f t="shared" si="0"/>
        <v>0.1275602416276404</v>
      </c>
      <c r="D39" s="90">
        <f t="shared" si="1"/>
        <v>0.11811745244501833</v>
      </c>
      <c r="E39" s="90">
        <f t="shared" si="2"/>
        <v>0.15011011685390155</v>
      </c>
      <c r="F39" s="91">
        <f t="shared" si="3"/>
        <v>0.10925036892145357</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0.10630098336933712</v>
      </c>
      <c r="AA39" s="90">
        <v>9.7637874027482002E-2</v>
      </c>
      <c r="AB39" s="90">
        <v>0.12698894229251248</v>
      </c>
      <c r="AC39" s="90">
        <v>8.9502935015037269E-2</v>
      </c>
      <c r="AD39" s="90">
        <v>1.3040347928879202E-3</v>
      </c>
      <c r="AE39" s="90">
        <v>1.2104091596443801E-3</v>
      </c>
      <c r="AF39" s="125">
        <v>146.98345833333332</v>
      </c>
      <c r="AG39" s="34">
        <v>0.17</v>
      </c>
      <c r="AH39" s="31">
        <v>1.0726761243177013E-2</v>
      </c>
      <c r="AI39" s="26"/>
      <c r="AJ39" s="25"/>
      <c r="AK39" s="25"/>
      <c r="AL39" s="27"/>
      <c r="AM39" s="147"/>
      <c r="AN39" s="28"/>
      <c r="AO39" s="28"/>
      <c r="AP39" s="27"/>
      <c r="AQ39" s="33"/>
      <c r="AR39" s="3"/>
      <c r="AS39" s="3"/>
      <c r="AT39" s="3"/>
      <c r="AU39" s="3"/>
      <c r="AV39" s="3"/>
    </row>
    <row r="40" spans="1:48" x14ac:dyDescent="0.2">
      <c r="A40" s="69">
        <f t="shared" si="4"/>
        <v>2039</v>
      </c>
      <c r="B40" s="24"/>
      <c r="C40" s="89">
        <f t="shared" si="0"/>
        <v>0.13182454235216265</v>
      </c>
      <c r="D40" s="90">
        <f t="shared" si="1"/>
        <v>0.12240374506773097</v>
      </c>
      <c r="E40" s="90">
        <f t="shared" si="2"/>
        <v>0.1566166760759127</v>
      </c>
      <c r="F40" s="91">
        <f t="shared" si="3"/>
        <v>0.11355088719542458</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0.11020902982888378</v>
      </c>
      <c r="AA40" s="90">
        <v>0.10156609654041436</v>
      </c>
      <c r="AB40" s="90">
        <v>0.13295410663966364</v>
      </c>
      <c r="AC40" s="90">
        <v>9.3444208584169977E-2</v>
      </c>
      <c r="AD40" s="90">
        <v>1.3040347928879202E-3</v>
      </c>
      <c r="AE40" s="90">
        <v>1.2104091596443801E-3</v>
      </c>
      <c r="AF40" s="125">
        <v>146.98345833333332</v>
      </c>
      <c r="AG40" s="34">
        <v>0.17</v>
      </c>
      <c r="AH40" s="31">
        <v>1.0730917283192025E-2</v>
      </c>
      <c r="AI40" s="26"/>
      <c r="AJ40" s="25"/>
      <c r="AK40" s="25"/>
      <c r="AL40" s="27"/>
      <c r="AM40" s="147"/>
      <c r="AN40" s="28"/>
      <c r="AO40" s="28"/>
      <c r="AP40" s="27"/>
      <c r="AQ40" s="33"/>
      <c r="AR40" s="3"/>
      <c r="AS40" s="3"/>
      <c r="AT40" s="3"/>
      <c r="AU40" s="3"/>
      <c r="AV40" s="3"/>
    </row>
    <row r="41" spans="1:48" x14ac:dyDescent="0.2">
      <c r="A41" s="69">
        <f t="shared" si="4"/>
        <v>2040</v>
      </c>
      <c r="B41" s="24"/>
      <c r="C41" s="89">
        <f t="shared" si="0"/>
        <v>0.13624547231728387</v>
      </c>
      <c r="D41" s="90">
        <f t="shared" si="1"/>
        <v>0.12686232714632775</v>
      </c>
      <c r="E41" s="90">
        <f t="shared" si="2"/>
        <v>0.16342868403485919</v>
      </c>
      <c r="F41" s="91">
        <f t="shared" si="3"/>
        <v>0.11804060302566237</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0.11426075160210944</v>
      </c>
      <c r="AA41" s="90">
        <v>0.10565236153701209</v>
      </c>
      <c r="AB41" s="90">
        <v>0.13919947794850882</v>
      </c>
      <c r="AC41" s="90">
        <v>9.7559036655667702E-2</v>
      </c>
      <c r="AD41" s="90">
        <v>1.3040347928879202E-3</v>
      </c>
      <c r="AE41" s="90">
        <v>1.2104091596443801E-3</v>
      </c>
      <c r="AF41" s="125">
        <v>146.98345833333332</v>
      </c>
      <c r="AG41" s="34">
        <v>0.17</v>
      </c>
      <c r="AH41" s="31">
        <v>1.0735094560536304E-2</v>
      </c>
      <c r="AI41" s="26"/>
      <c r="AJ41" s="25"/>
      <c r="AK41" s="25"/>
      <c r="AL41" s="27"/>
      <c r="AM41" s="147"/>
      <c r="AN41" s="28"/>
      <c r="AO41" s="28"/>
      <c r="AP41" s="27"/>
      <c r="AQ41" s="33"/>
      <c r="AR41" s="3"/>
      <c r="AS41" s="3"/>
      <c r="AT41" s="3"/>
      <c r="AU41" s="3"/>
      <c r="AV41" s="3"/>
    </row>
    <row r="42" spans="1:48" x14ac:dyDescent="0.2">
      <c r="A42" s="69">
        <f t="shared" si="4"/>
        <v>2041</v>
      </c>
      <c r="B42" s="24"/>
      <c r="C42" s="89">
        <f t="shared" si="0"/>
        <v>0.14082878910339455</v>
      </c>
      <c r="D42" s="90">
        <f t="shared" si="1"/>
        <v>0.13150012951520496</v>
      </c>
      <c r="E42" s="90">
        <f t="shared" si="2"/>
        <v>0.17056048787639247</v>
      </c>
      <c r="F42" s="91">
        <f t="shared" si="3"/>
        <v>0.12272784685048926</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0.11846143076433598</v>
      </c>
      <c r="AA42" s="90">
        <v>0.1099030274724189</v>
      </c>
      <c r="AB42" s="90">
        <v>0.14573821862947167</v>
      </c>
      <c r="AC42" s="90">
        <v>0.10185506172497331</v>
      </c>
      <c r="AD42" s="90">
        <v>1.3040347928879202E-3</v>
      </c>
      <c r="AE42" s="90">
        <v>1.2104091596443801E-3</v>
      </c>
      <c r="AF42" s="125">
        <v>146.98345833333332</v>
      </c>
      <c r="AG42" s="34">
        <v>0.17</v>
      </c>
      <c r="AH42" s="31">
        <v>1.0739293183732426E-2</v>
      </c>
      <c r="AI42" s="26"/>
      <c r="AJ42" s="25"/>
      <c r="AK42" s="25"/>
      <c r="AL42" s="27"/>
      <c r="AM42" s="147"/>
      <c r="AN42" s="28"/>
      <c r="AO42" s="28"/>
      <c r="AP42" s="27"/>
      <c r="AQ42" s="33"/>
      <c r="AR42" s="3"/>
      <c r="AS42" s="3"/>
      <c r="AT42" s="3"/>
      <c r="AU42" s="3"/>
      <c r="AV42" s="3"/>
    </row>
    <row r="43" spans="1:48" x14ac:dyDescent="0.2">
      <c r="A43" s="69">
        <f t="shared" si="4"/>
        <v>2042</v>
      </c>
      <c r="B43" s="24"/>
      <c r="C43" s="89">
        <f t="shared" si="0"/>
        <v>0.14558046195866967</v>
      </c>
      <c r="D43" s="90">
        <f t="shared" si="1"/>
        <v>0.13632436184987795</v>
      </c>
      <c r="E43" s="90">
        <f t="shared" si="2"/>
        <v>0.17802710868242425</v>
      </c>
      <c r="F43" s="91">
        <f t="shared" si="3"/>
        <v>0.12762131593557535</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0.12281654358095867</v>
      </c>
      <c r="AA43" s="90">
        <v>0.11432470861876447</v>
      </c>
      <c r="AB43" s="90">
        <v>0.15258410938256839</v>
      </c>
      <c r="AC43" s="90">
        <v>0.10634026282582629</v>
      </c>
      <c r="AD43" s="90">
        <v>1.3040347928879202E-3</v>
      </c>
      <c r="AE43" s="90">
        <v>1.2104091596443801E-3</v>
      </c>
      <c r="AF43" s="125">
        <v>146.98345833333332</v>
      </c>
      <c r="AG43" s="34">
        <v>0.17</v>
      </c>
      <c r="AH43" s="31">
        <v>1.0743513261857511E-2</v>
      </c>
      <c r="AI43" s="26"/>
      <c r="AJ43" s="25"/>
      <c r="AK43" s="25"/>
      <c r="AL43" s="27"/>
      <c r="AM43" s="147"/>
      <c r="AN43" s="28"/>
      <c r="AO43" s="28"/>
      <c r="AP43" s="27"/>
      <c r="AQ43" s="33"/>
      <c r="AR43" s="3"/>
      <c r="AS43" s="3"/>
      <c r="AT43" s="3"/>
      <c r="AU43" s="3"/>
      <c r="AV43" s="3"/>
    </row>
    <row r="44" spans="1:48" x14ac:dyDescent="0.2">
      <c r="A44" s="69">
        <f t="shared" si="4"/>
        <v>2043</v>
      </c>
      <c r="B44" s="24"/>
      <c r="C44" s="89">
        <f t="shared" si="0"/>
        <v>0.15050667958079797</v>
      </c>
      <c r="D44" s="90">
        <f t="shared" si="1"/>
        <v>0.14134252388545457</v>
      </c>
      <c r="E44" s="90">
        <f t="shared" si="2"/>
        <v>0.18584427312850749</v>
      </c>
      <c r="F44" s="91">
        <f t="shared" si="3"/>
        <v>0.13273009052720566</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0.12733176764664472</v>
      </c>
      <c r="AA44" s="90">
        <v>0.11892428535733886</v>
      </c>
      <c r="AB44" s="90">
        <v>0.15975157824087363</v>
      </c>
      <c r="AC44" s="90">
        <v>0.11102297034977104</v>
      </c>
      <c r="AD44" s="90">
        <v>1.3040347928879202E-3</v>
      </c>
      <c r="AE44" s="90">
        <v>1.2104091596443801E-3</v>
      </c>
      <c r="AF44" s="125">
        <v>146.98345833333332</v>
      </c>
      <c r="AG44" s="34">
        <v>0.17</v>
      </c>
      <c r="AH44" s="31">
        <v>1.074775490454607E-2</v>
      </c>
      <c r="AI44" s="26"/>
      <c r="AJ44" s="25"/>
      <c r="AK44" s="25"/>
      <c r="AL44" s="27"/>
      <c r="AM44" s="147"/>
      <c r="AN44" s="28"/>
      <c r="AO44" s="28"/>
      <c r="AP44" s="27"/>
      <c r="AQ44" s="33"/>
      <c r="AR44" s="3"/>
      <c r="AS44" s="3"/>
      <c r="AT44" s="3"/>
      <c r="AU44" s="3"/>
      <c r="AV44" s="3"/>
    </row>
    <row r="45" spans="1:48" x14ac:dyDescent="0.2">
      <c r="A45" s="69">
        <f t="shared" si="4"/>
        <v>2044</v>
      </c>
      <c r="B45" s="24"/>
      <c r="C45" s="89">
        <f t="shared" si="0"/>
        <v>0.15561385818479917</v>
      </c>
      <c r="D45" s="90">
        <f t="shared" si="1"/>
        <v>0.14656241708645631</v>
      </c>
      <c r="E45" s="90">
        <f t="shared" si="2"/>
        <v>0.19402844662828789</v>
      </c>
      <c r="F45" s="91">
        <f t="shared" si="3"/>
        <v>0.13806365071685853</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0.1320129892869972</v>
      </c>
      <c r="AA45" s="90">
        <v>0.12370891488484782</v>
      </c>
      <c r="AB45" s="90">
        <v>0.16725573097827126</v>
      </c>
      <c r="AC45" s="90">
        <v>0.11591188151824434</v>
      </c>
      <c r="AD45" s="90">
        <v>1.3040347928879202E-3</v>
      </c>
      <c r="AE45" s="90">
        <v>1.2104091596443801E-3</v>
      </c>
      <c r="AF45" s="125">
        <v>146.98345833333332</v>
      </c>
      <c r="AG45" s="34">
        <v>0.17</v>
      </c>
      <c r="AH45" s="31">
        <v>1.0752018221992834E-2</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0.16090864986744502</v>
      </c>
      <c r="D46" s="96">
        <f t="shared" si="1"/>
        <v>0.15199215678614647</v>
      </c>
      <c r="E46" s="96">
        <f t="shared" si="2"/>
        <v>0.20259686803487839</v>
      </c>
      <c r="F46" s="97">
        <f t="shared" si="3"/>
        <v>0.14363189404841772</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0.13686631123233337</v>
      </c>
      <c r="AA46" s="96">
        <v>0.12868604235040809</v>
      </c>
      <c r="AB46" s="96">
        <v>0.17511238294557499</v>
      </c>
      <c r="AC46" s="96">
        <v>0.12101607653597805</v>
      </c>
      <c r="AD46" s="96">
        <v>1.3040347928879202E-3</v>
      </c>
      <c r="AE46" s="96">
        <v>1.2104091596443801E-3</v>
      </c>
      <c r="AF46" s="127">
        <v>146.98345833333332</v>
      </c>
      <c r="AG46" s="44">
        <v>0.17</v>
      </c>
      <c r="AH46" s="72">
        <v>1.0756303324955635E-2</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7.2619006528851102E-2</v>
      </c>
      <c r="D49" s="90">
        <f>-PMT($F$7,$B49,NPV($F$7,D$17:D26))</f>
        <v>6.7110056370210738E-2</v>
      </c>
      <c r="E49" s="90">
        <f>-PMT($F$7,$B49,NPV($F$7,E$17:E26))</f>
        <v>6.5291083680685438E-2</v>
      </c>
      <c r="F49" s="103">
        <f>-PMT($F$7,$B49,NPV($F$7,F$17:F26))</f>
        <v>5.2807759318758661E-2</v>
      </c>
      <c r="G49" s="119">
        <f>-PMT($F$7,$B49,NPV($F$7,G$17:G26))</f>
        <v>132.8573862851635</v>
      </c>
      <c r="H49" s="120">
        <f>-PMT($F$7,$B49,NPV($F$7,H$17:H26))</f>
        <v>111.927737937071</v>
      </c>
      <c r="I49" s="121">
        <f>-PMT($F$7,$B49,NPV($F$7,I$17:I26))</f>
        <v>122.39256211111726</v>
      </c>
      <c r="J49" s="89">
        <f>-PMT($F$7,$B49,NPV($F$7,J$17:J26))</f>
        <v>5.4933433406137338E-3</v>
      </c>
      <c r="K49" s="90">
        <f>-PMT($F$7,$B49,NPV($F$7,K$17:K26))</f>
        <v>2.7301697587769499E-3</v>
      </c>
      <c r="L49" s="90">
        <f>-PMT($F$7,$B49,NPV($F$7,L$17:L26))</f>
        <v>7.6276104098838091E-3</v>
      </c>
      <c r="M49" s="90">
        <f>-PMT($F$7,$B49,NPV($F$7,M$17:M26))</f>
        <v>2.4145317420370496E-3</v>
      </c>
      <c r="N49" s="103">
        <f>-PMT($F$7,$B49,NPV($F$7,N$17:N26))</f>
        <v>0</v>
      </c>
      <c r="O49" s="89">
        <f>-PMT($F$7,$B49,NPV($F$7,O$17:O26))</f>
        <v>3.2982752246120883E-3</v>
      </c>
      <c r="P49" s="90">
        <f>-PMT($F$7,$B49,NPV($F$7,P$17:P26))</f>
        <v>1.6357319273867857E-3</v>
      </c>
      <c r="Q49" s="90">
        <f>-PMT($F$7,$B49,NPV($F$7,Q$17:Q26))</f>
        <v>3.9209150452338484E-3</v>
      </c>
      <c r="R49" s="90">
        <f>-PMT($F$7,$B49,NPV($F$7,R$17:R26))</f>
        <v>1.3260117550310078E-3</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5.8498931987274246E-2</v>
      </c>
      <c r="AA49" s="90">
        <f>-PMT($F$7,$B49,NPV($F$7,AA$17:AA26))</f>
        <v>5.3444849272925289E-2</v>
      </c>
      <c r="AB49" s="90">
        <f>-PMT($F$7,$B49,NPV($F$7,AB$17:AB26))</f>
        <v>5.1776066988957113E-2</v>
      </c>
      <c r="AC49" s="90">
        <f>-PMT($F$7,$B49,NPV($F$7,AC$17:AC26))</f>
        <v>4.032347583122612E-2</v>
      </c>
      <c r="AD49" s="90">
        <f>-PMT($F$7,$B49,NPV($F$7,AD$17:AD26))</f>
        <v>1.0800794876305761E-2</v>
      </c>
      <c r="AE49" s="91">
        <f>-PMT($F$7,$B49,NPV($F$7,AE$17:AE26))</f>
        <v>7.1121684285517864E-3</v>
      </c>
      <c r="AF49" s="150">
        <f>-PMT($F$7,$B49,NPV($F$7,AF$17:AF26))</f>
        <v>123.0160984121884</v>
      </c>
      <c r="AG49" s="91"/>
      <c r="AH49" s="31">
        <f>-PMT($F$7,$B49,NPV($F$7,AH$17:AH26))</f>
        <v>8.1240097823139217E-3</v>
      </c>
      <c r="AI49" s="89">
        <f>-PMT($F$7,$B49,NPV($F$7,AI$17:AI26))</f>
        <v>4.914592845356159E-3</v>
      </c>
      <c r="AJ49" s="90">
        <f>-PMT($F$7,$B49,NPV($F$7,AJ$17:AJ26))</f>
        <v>2.7981930904980375E-3</v>
      </c>
      <c r="AK49" s="90">
        <f>-PMT($F$7,$B49,NPV($F$7,AK$17:AK26))</f>
        <v>6.5012990252414637E-3</v>
      </c>
      <c r="AL49" s="91">
        <f>-PMT($F$7,$B49,NPV($F$7,AL$17:AL26))</f>
        <v>2.2180273600231151E-3</v>
      </c>
      <c r="AM49" s="99">
        <f>-PMT($F$7,$B49,NPV($F$7,AM$17:AM26))</f>
        <v>2.9507858540447707E-3</v>
      </c>
      <c r="AN49" s="90">
        <f>-PMT($F$7,$B49,NPV($F$7,AN$17:AN26))</f>
        <v>1.6764868786661713E-3</v>
      </c>
      <c r="AO49" s="90">
        <f>-PMT($F$7,$B49,NPV($F$7,AO$17:AO26))</f>
        <v>3.3419432550726874E-3</v>
      </c>
      <c r="AP49" s="90">
        <f>-PMT($F$7,$B49,NPV($F$7,AP$17:AP26))</f>
        <v>1.2180955425708019E-3</v>
      </c>
      <c r="AQ49" s="46"/>
    </row>
    <row r="50" spans="1:43" x14ac:dyDescent="0.2">
      <c r="A50" s="65" t="str">
        <f>"15 years ("&amp;$A$17&amp;"-"&amp;$A$31&amp;")"</f>
        <v>15 years (2016-2030)</v>
      </c>
      <c r="B50" s="73">
        <v>15</v>
      </c>
      <c r="C50" s="89">
        <f>-PMT($F$7,$B50,NPV($F$7,C$17:C31))</f>
        <v>7.7266648578810534E-2</v>
      </c>
      <c r="D50" s="90">
        <f>-PMT($F$7,$B50,NPV($F$7,D$17:D31))</f>
        <v>7.1508922299202984E-2</v>
      </c>
      <c r="E50" s="90">
        <f>-PMT($F$7,$B50,NPV($F$7,E$17:E31))</f>
        <v>7.2444397640502617E-2</v>
      </c>
      <c r="F50" s="103">
        <f>-PMT($F$7,$B50,NPV($F$7,F$17:F31))</f>
        <v>5.8666429003828076E-2</v>
      </c>
      <c r="G50" s="119">
        <f>-PMT($F$7,$B50,NPV($F$7,G$17:G31))</f>
        <v>140.65182483547417</v>
      </c>
      <c r="H50" s="120">
        <f>-PMT($F$7,$B50,NPV($F$7,H$17:H31))</f>
        <v>140.10204723213823</v>
      </c>
      <c r="I50" s="121">
        <f>-PMT($F$7,$B50,NPV($F$7,I$17:I31))</f>
        <v>140.37693603380617</v>
      </c>
      <c r="J50" s="89">
        <f>-PMT($F$7,$B50,NPV($F$7,J$17:J31))</f>
        <v>3.8771404846093603E-3</v>
      </c>
      <c r="K50" s="90">
        <f>-PMT($F$7,$B50,NPV($F$7,K$17:K31))</f>
        <v>1.9269233771264083E-3</v>
      </c>
      <c r="L50" s="90">
        <f>-PMT($F$7,$B50,NPV($F$7,L$17:L31))</f>
        <v>5.3834823871912376E-3</v>
      </c>
      <c r="M50" s="90">
        <f>-PMT($F$7,$B50,NPV($F$7,M$17:M31))</f>
        <v>1.7041495839545163E-3</v>
      </c>
      <c r="N50" s="103">
        <f>-PMT($F$7,$B50,NPV($F$7,N$17:N31))</f>
        <v>0</v>
      </c>
      <c r="O50" s="89">
        <f>-PMT($F$7,$B50,NPV($F$7,O$17:O31))</f>
        <v>2.3278858811142246E-3</v>
      </c>
      <c r="P50" s="90">
        <f>-PMT($F$7,$B50,NPV($F$7,P$17:P31))</f>
        <v>1.1544813576008634E-3</v>
      </c>
      <c r="Q50" s="90">
        <f>-PMT($F$7,$B50,NPV($F$7,Q$17:Q31))</f>
        <v>2.7673381247078003E-3</v>
      </c>
      <c r="R50" s="90">
        <f>-PMT($F$7,$B50,NPV($F$7,R$17:R31))</f>
        <v>9.3588431301733373E-4</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6.2101250248887165E-2</v>
      </c>
      <c r="AA50" s="90">
        <f>-PMT($F$7,$B50,NPV($F$7,AA$17:AA31))</f>
        <v>5.6818932561173811E-2</v>
      </c>
      <c r="AB50" s="90">
        <f>-PMT($F$7,$B50,NPV($F$7,AB$17:AB31))</f>
        <v>5.767716681924686E-2</v>
      </c>
      <c r="AC50" s="90">
        <f>-PMT($F$7,$B50,NPV($F$7,AC$17:AC31))</f>
        <v>4.5036828620462883E-2</v>
      </c>
      <c r="AD50" s="90">
        <f>-PMT($F$7,$B50,NPV($F$7,AD$17:AD31))</f>
        <v>8.0073585095161558E-3</v>
      </c>
      <c r="AE50" s="91">
        <f>-PMT($F$7,$B50,NPV($F$7,AE$17:AE31))</f>
        <v>5.3767295464849651E-3</v>
      </c>
      <c r="AF50" s="150">
        <f>-PMT($F$7,$B50,NPV($F$7,AF$17:AF31))</f>
        <v>130.23317114395758</v>
      </c>
      <c r="AG50" s="91"/>
      <c r="AH50" s="31">
        <f>-PMT($F$7,$B50,NPV($F$7,AH$17:AH31))</f>
        <v>8.7855833096546088E-3</v>
      </c>
      <c r="AI50" s="89">
        <f>-PMT($F$7,$B50,NPV($F$7,AI$17:AI31))</f>
        <v>3.4686648375364488E-3</v>
      </c>
      <c r="AJ50" s="90">
        <f>-PMT($F$7,$B50,NPV($F$7,AJ$17:AJ31))</f>
        <v>1.97493348626413E-3</v>
      </c>
      <c r="AK50" s="90">
        <f>-PMT($F$7,$B50,NPV($F$7,AK$17:AK31))</f>
        <v>4.5885443691380317E-3</v>
      </c>
      <c r="AL50" s="91">
        <f>-PMT($F$7,$B50,NPV($F$7,AL$17:AL31))</f>
        <v>1.5654589819532497E-3</v>
      </c>
      <c r="AM50" s="99">
        <f>-PMT($F$7,$B50,NPV($F$7,AM$17:AM31))</f>
        <v>2.0826317575211683E-3</v>
      </c>
      <c r="AN50" s="90">
        <f>-PMT($F$7,$B50,NPV($F$7,AN$17:AN31))</f>
        <v>1.1832457478375628E-3</v>
      </c>
      <c r="AO50" s="90">
        <f>-PMT($F$7,$B50,NPV($F$7,AO$17:AO31))</f>
        <v>2.3587062901591514E-3</v>
      </c>
      <c r="AP50" s="90">
        <f>-PMT($F$7,$B50,NPV($F$7,AP$17:AP31))</f>
        <v>8.5971825341902305E-4</v>
      </c>
      <c r="AQ50" s="46"/>
    </row>
    <row r="51" spans="1:43" ht="13.5" thickBot="1" x14ac:dyDescent="0.25">
      <c r="A51" s="66" t="str">
        <f>"30 years ("&amp;$A$17&amp;"-"&amp;$A$46&amp;")"</f>
        <v>30 years (2016-2045)</v>
      </c>
      <c r="B51" s="73">
        <f>2039-2010+1</f>
        <v>30</v>
      </c>
      <c r="C51" s="95">
        <f>-PMT($F$7,$B51,NPV($F$7,C17:C$46))</f>
        <v>9.7742293426288027E-2</v>
      </c>
      <c r="D51" s="96">
        <f>-PMT($F$7,$B51,NPV($F$7,D17:D$46))</f>
        <v>9.0523178594614701E-2</v>
      </c>
      <c r="E51" s="96">
        <f>-PMT($F$7,$B51,NPV($F$7,E17:E$46))</f>
        <v>0.10430704702567166</v>
      </c>
      <c r="F51" s="104">
        <f>-PMT($F$7,$B51,NPV($F$7,F17:F$46))</f>
        <v>7.9372700960604087E-2</v>
      </c>
      <c r="G51" s="122">
        <f>-PMT($F$7,$B51,NPV($F$7,G17:G$46))</f>
        <v>148.08558994958332</v>
      </c>
      <c r="H51" s="123">
        <f>-PMT($F$7,$B51,NPV($F$7,H17:H$46))</f>
        <v>167.55002987785863</v>
      </c>
      <c r="I51" s="124">
        <f>-PMT($F$7,$B51,NPV($F$7,I17:I$46))</f>
        <v>157.81780991372094</v>
      </c>
      <c r="J51" s="95">
        <f>-PMT($F$7,$B51,NPV($F$7,J17:J$46))</f>
        <v>2.2839255858672098E-3</v>
      </c>
      <c r="K51" s="96">
        <f>-PMT($F$7,$B51,NPV($F$7,K17:K$46))</f>
        <v>1.1351019186677913E-3</v>
      </c>
      <c r="L51" s="96">
        <f>-PMT($F$7,$B51,NPV($F$7,L17:L$46))</f>
        <v>3.1712735749399538E-3</v>
      </c>
      <c r="M51" s="96">
        <f>-PMT($F$7,$B51,NPV($F$7,M17:M$46))</f>
        <v>1.0038715007591047E-3</v>
      </c>
      <c r="N51" s="104">
        <f>-PMT($F$7,$B51,NPV($F$7,N17:N$46))</f>
        <v>0</v>
      </c>
      <c r="O51" s="95">
        <f>-PMT($F$7,$B51,NPV($F$7,O17:O$46))</f>
        <v>1.3712988079645234E-3</v>
      </c>
      <c r="P51" s="96">
        <f>-PMT($F$7,$B51,NPV($F$7,P17:P$46))</f>
        <v>6.8007582430869491E-4</v>
      </c>
      <c r="Q51" s="96">
        <f>-PMT($F$7,$B51,NPV($F$7,Q17:Q$46))</f>
        <v>1.6301690312371378E-3</v>
      </c>
      <c r="R51" s="96">
        <f>-PMT($F$7,$B51,NPV($F$7,R17:R$46))</f>
        <v>5.5130582355656038E-4</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8.0089247034180883E-2</v>
      </c>
      <c r="AA51" s="96">
        <f>-PMT($F$7,$B51,NPV($F$7,AA17:AA$46))</f>
        <v>7.3466205904205342E-2</v>
      </c>
      <c r="AB51" s="96">
        <f>-PMT($F$7,$B51,NPV($F$7,AB17:AB$46))</f>
        <v>8.611195675838601E-2</v>
      </c>
      <c r="AC51" s="96">
        <f>-PMT($F$7,$B51,NPV($F$7,AC17:AC$46))</f>
        <v>6.323640990970017E-2</v>
      </c>
      <c r="AD51" s="96">
        <f>-PMT($F$7,$B51,NPV($F$7,AD17:AD$46))</f>
        <v>5.2527935772372697E-3</v>
      </c>
      <c r="AE51" s="97">
        <f>-PMT($F$7,$B51,NPV($F$7,AE17:AE$46))</f>
        <v>3.6646833259270399E-3</v>
      </c>
      <c r="AF51" s="151">
        <f>-PMT($F$7,$B51,NPV($F$7,AF17:AF$46))</f>
        <v>137.11628699035492</v>
      </c>
      <c r="AG51" s="97"/>
      <c r="AH51" s="72">
        <f>-PMT($F$7,$B51,NPV($F$7,AH17:AH$46))</f>
        <v>9.5825817972760505E-3</v>
      </c>
      <c r="AI51" s="95">
        <f>-PMT($F$7,$B51,NPV($F$7,AI17:AI$46))</f>
        <v>2.0433028936390524E-3</v>
      </c>
      <c r="AJ51" s="96">
        <f>-PMT($F$7,$B51,NPV($F$7,AJ17:AJ$46))</f>
        <v>1.1633834620049983E-3</v>
      </c>
      <c r="AK51" s="96">
        <f>-PMT($F$7,$B51,NPV($F$7,AK17:AK$46))</f>
        <v>2.7029956557318717E-3</v>
      </c>
      <c r="AL51" s="97">
        <f>-PMT($F$7,$B51,NPV($F$7,AL17:AL$46))</f>
        <v>9.2217236819286895E-4</v>
      </c>
      <c r="AM51" s="100">
        <f>-PMT($F$7,$B51,NPV($F$7,AM17:AM$46))</f>
        <v>1.2268257948928663E-3</v>
      </c>
      <c r="AN51" s="96">
        <f>-PMT($F$7,$B51,NPV($F$7,AN17:AN$46))</f>
        <v>6.9702020047567969E-4</v>
      </c>
      <c r="AO51" s="96">
        <f>-PMT($F$7,$B51,NPV($F$7,AO17:AO$46))</f>
        <v>1.3894543329097833E-3</v>
      </c>
      <c r="AP51" s="96">
        <f>-PMT($F$7,$B51,NPV($F$7,AP17:AP$46))</f>
        <v>5.0643832056516556E-4</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65"/>
  <sheetViews>
    <sheetView showGridLines="0" showWhiteSpace="0" view="pageBreakPreview"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38</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38</v>
      </c>
      <c r="E2" s="2"/>
      <c r="F2" s="2"/>
      <c r="G2" s="2"/>
      <c r="H2" s="2"/>
      <c r="I2" s="2"/>
      <c r="J2" s="2"/>
      <c r="M2" s="2" t="s">
        <v>77</v>
      </c>
      <c r="N2" s="2"/>
      <c r="O2" s="2"/>
      <c r="P2" s="2"/>
      <c r="Q2" s="2"/>
      <c r="R2" s="2"/>
      <c r="S2" s="2"/>
      <c r="U2" s="2"/>
      <c r="V2" s="2"/>
      <c r="W2" s="2"/>
      <c r="X2" s="2"/>
      <c r="Y2" s="2"/>
      <c r="Z2" s="9" t="s">
        <v>4</v>
      </c>
      <c r="AA2" s="9" t="str">
        <f>M1</f>
        <v>MA</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8.7294623223610562E-2</v>
      </c>
      <c r="D16" s="90">
        <f t="shared" ref="D16:D46" si="1">(AA16+AH16)*(1+$F$5)</f>
        <v>7.7997060274820368E-2</v>
      </c>
      <c r="E16" s="90">
        <f t="shared" ref="E16:E46" si="2">(AB16+AH16)*(1+$F$5)</f>
        <v>5.1085005044075933E-2</v>
      </c>
      <c r="F16" s="91">
        <f t="shared" ref="F16:F46" si="3">(AC16+AH16)*(1+$F$5)</f>
        <v>4.0431512805294889E-2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7.3423818747290426E-2</v>
      </c>
      <c r="AA16" s="90">
        <v>6.4893944482345284E-2</v>
      </c>
      <c r="AB16" s="90">
        <v>4.0203985555056818E-2</v>
      </c>
      <c r="AC16" s="90">
        <v>3.0430139464432009E-2</v>
      </c>
      <c r="AD16" s="25"/>
      <c r="AE16" s="25"/>
      <c r="AF16" s="125">
        <v>39.674354000000001</v>
      </c>
      <c r="AG16" s="34">
        <v>0.17</v>
      </c>
      <c r="AH16" s="31">
        <v>6.6629915496000001E-3</v>
      </c>
      <c r="AI16" s="26"/>
      <c r="AJ16" s="25"/>
      <c r="AK16" s="25"/>
      <c r="AL16" s="27"/>
      <c r="AM16" s="26"/>
      <c r="AN16" s="25"/>
      <c r="AO16" s="25"/>
      <c r="AP16" s="27"/>
      <c r="AQ16" s="33"/>
      <c r="AR16" s="3"/>
    </row>
    <row r="17" spans="1:50" x14ac:dyDescent="0.2">
      <c r="A17" s="85">
        <f>A16+1</f>
        <v>2016</v>
      </c>
      <c r="B17" s="86"/>
      <c r="C17" s="92">
        <f t="shared" si="0"/>
        <v>8.0725574550858575E-2</v>
      </c>
      <c r="D17" s="93">
        <f t="shared" si="1"/>
        <v>7.5240507287603745E-2</v>
      </c>
      <c r="E17" s="93">
        <f t="shared" si="2"/>
        <v>5.9995187538079121E-2</v>
      </c>
      <c r="F17" s="94">
        <f t="shared" si="3"/>
        <v>4.1390373997102305E-2</v>
      </c>
      <c r="G17" s="105">
        <f>AF17*1.08</f>
        <v>78.979062403845234</v>
      </c>
      <c r="H17" s="106">
        <v>0</v>
      </c>
      <c r="I17" s="107">
        <f>(G17*$F$8)+(H17*(1-$F$8))</f>
        <v>39.489531201922617</v>
      </c>
      <c r="J17" s="92">
        <v>2.0453587827542124E-2</v>
      </c>
      <c r="K17" s="93">
        <v>1.019607498410232E-2</v>
      </c>
      <c r="L17" s="93">
        <v>3.4186980471072499E-2</v>
      </c>
      <c r="M17" s="93">
        <v>1.0076721958669016E-2</v>
      </c>
      <c r="N17" s="88"/>
      <c r="O17" s="98"/>
      <c r="P17" s="98"/>
      <c r="Q17" s="98"/>
      <c r="R17" s="98"/>
      <c r="S17" s="98"/>
      <c r="T17" s="92">
        <v>4.7251029999999999E-2</v>
      </c>
      <c r="U17" s="93">
        <v>4.6694589999999994E-2</v>
      </c>
      <c r="V17" s="93">
        <v>5.0357819999999998E-2</v>
      </c>
      <c r="W17" s="94">
        <v>4.8224799999999998E-2</v>
      </c>
      <c r="X17" s="85">
        <v>2016</v>
      </c>
      <c r="Y17" s="87"/>
      <c r="Z17" s="92">
        <v>6.6813168480599094E-2</v>
      </c>
      <c r="AA17" s="93">
        <v>6.1780996679447878E-2</v>
      </c>
      <c r="AB17" s="93">
        <v>4.779446479915006E-2</v>
      </c>
      <c r="AC17" s="93">
        <v>3.0725828523024541E-2</v>
      </c>
      <c r="AD17" s="93">
        <v>4.2546851809578672E-2</v>
      </c>
      <c r="AE17" s="93">
        <v>2.6817130105060951E-2</v>
      </c>
      <c r="AF17" s="126">
        <v>73.128761485041878</v>
      </c>
      <c r="AG17" s="163">
        <v>0.17</v>
      </c>
      <c r="AH17" s="88">
        <v>7.2469916578032601E-3</v>
      </c>
      <c r="AI17" s="92">
        <v>1.8298702659985532E-2</v>
      </c>
      <c r="AJ17" s="93">
        <v>1.0450114495259816E-2</v>
      </c>
      <c r="AK17" s="93">
        <v>2.9138848324572249E-2</v>
      </c>
      <c r="AL17" s="94">
        <v>9.2566374732424763E-3</v>
      </c>
      <c r="AM17" s="102"/>
      <c r="AN17" s="93"/>
      <c r="AO17" s="93"/>
      <c r="AP17" s="93"/>
      <c r="AQ17" s="144"/>
      <c r="AR17" s="3"/>
      <c r="AS17" s="3"/>
      <c r="AT17" s="3"/>
      <c r="AU17" s="3"/>
      <c r="AV17" s="3"/>
      <c r="AX17" s="32"/>
    </row>
    <row r="18" spans="1:50" x14ac:dyDescent="0.2">
      <c r="A18" s="69">
        <f t="shared" ref="A18:A46" si="4">A17+1</f>
        <v>2017</v>
      </c>
      <c r="B18" s="24"/>
      <c r="C18" s="89">
        <f t="shared" si="0"/>
        <v>7.7477855045408023E-2</v>
      </c>
      <c r="D18" s="90">
        <f t="shared" si="1"/>
        <v>7.21837004945695E-2</v>
      </c>
      <c r="E18" s="90">
        <f t="shared" si="2"/>
        <v>6.1501440951353195E-2</v>
      </c>
      <c r="F18" s="91">
        <f t="shared" si="3"/>
        <v>4.7457589065379294E-2</v>
      </c>
      <c r="G18" s="108">
        <f t="shared" ref="G18:G46" si="5">AF18*1.08</f>
        <v>150.74187178401326</v>
      </c>
      <c r="H18" s="168">
        <v>0</v>
      </c>
      <c r="I18" s="110">
        <f t="shared" ref="I18:I46" si="6">(G18*$F$8)+(H18*(1-$F$8))</f>
        <v>75.370935892006628</v>
      </c>
      <c r="J18" s="89">
        <v>1.9567006134038452E-2</v>
      </c>
      <c r="K18" s="90">
        <v>9.7481572563141317E-3</v>
      </c>
      <c r="L18" s="90">
        <v>3.5277463514295733E-2</v>
      </c>
      <c r="M18" s="90">
        <v>1.1930462855729565E-2</v>
      </c>
      <c r="N18" s="31"/>
      <c r="O18" s="99">
        <v>1.9567006134038452E-2</v>
      </c>
      <c r="P18" s="99">
        <v>9.7481572563141317E-3</v>
      </c>
      <c r="Q18" s="99">
        <v>3.5277463514295733E-2</v>
      </c>
      <c r="R18" s="99">
        <v>1.1930462855729565E-2</v>
      </c>
      <c r="S18" s="99"/>
      <c r="T18" s="89">
        <v>4.6940235000000004E-2</v>
      </c>
      <c r="U18" s="90">
        <v>4.6387454999999994E-2</v>
      </c>
      <c r="V18" s="90">
        <v>5.0026589999999996E-2</v>
      </c>
      <c r="W18" s="91">
        <v>4.7907600000000002E-2</v>
      </c>
      <c r="X18" s="69">
        <v>2017</v>
      </c>
      <c r="Y18" s="33"/>
      <c r="Z18" s="89">
        <v>6.3900895526507406E-2</v>
      </c>
      <c r="AA18" s="90">
        <v>5.9043873002802338E-2</v>
      </c>
      <c r="AB18" s="90">
        <v>4.9243634889759857E-2</v>
      </c>
      <c r="AC18" s="90">
        <v>3.6359367104462699E-2</v>
      </c>
      <c r="AD18" s="90">
        <v>2.4964069674493366E-2</v>
      </c>
      <c r="AE18" s="90">
        <v>1.5905216996632984E-2</v>
      </c>
      <c r="AF18" s="125">
        <v>139.57580720741967</v>
      </c>
      <c r="AG18" s="34">
        <v>0.17</v>
      </c>
      <c r="AH18" s="31">
        <v>7.1797054325825182E-3</v>
      </c>
      <c r="AI18" s="89">
        <v>1.7505526669054278E-2</v>
      </c>
      <c r="AJ18" s="90">
        <v>9.9910367082543805E-3</v>
      </c>
      <c r="AK18" s="90">
        <v>3.0068308006566881E-2</v>
      </c>
      <c r="AL18" s="91">
        <v>1.0959513420777235E-2</v>
      </c>
      <c r="AM18" s="101">
        <v>1.7505526669054278E-2</v>
      </c>
      <c r="AN18" s="90">
        <v>9.9910367082543805E-3</v>
      </c>
      <c r="AO18" s="90">
        <v>3.0068308006566881E-2</v>
      </c>
      <c r="AP18" s="90">
        <v>1.0959513420777235E-2</v>
      </c>
      <c r="AQ18" s="46"/>
      <c r="AR18" s="3"/>
      <c r="AS18" s="3"/>
      <c r="AT18" s="3"/>
      <c r="AU18" s="3"/>
      <c r="AV18" s="3"/>
      <c r="AX18" s="32"/>
    </row>
    <row r="19" spans="1:50" x14ac:dyDescent="0.2">
      <c r="A19" s="85">
        <f t="shared" si="4"/>
        <v>2018</v>
      </c>
      <c r="B19" s="86"/>
      <c r="C19" s="92">
        <f t="shared" si="0"/>
        <v>6.6806987539751908E-2</v>
      </c>
      <c r="D19" s="93">
        <f t="shared" si="1"/>
        <v>6.1523011517711425E-2</v>
      </c>
      <c r="E19" s="93">
        <f t="shared" si="2"/>
        <v>6.0202568392262935E-2</v>
      </c>
      <c r="F19" s="94">
        <f t="shared" si="3"/>
        <v>5.0609600291821107E-2</v>
      </c>
      <c r="G19" s="105">
        <f t="shared" si="5"/>
        <v>159.52943629839129</v>
      </c>
      <c r="H19" s="106">
        <v>0</v>
      </c>
      <c r="I19" s="107">
        <f t="shared" si="6"/>
        <v>79.764718149195645</v>
      </c>
      <c r="J19" s="92">
        <v>1.0354043919631739E-2</v>
      </c>
      <c r="K19" s="93">
        <v>5.0896814104195434E-3</v>
      </c>
      <c r="L19" s="93">
        <v>0</v>
      </c>
      <c r="M19" s="93">
        <v>0</v>
      </c>
      <c r="N19" s="88"/>
      <c r="O19" s="98">
        <v>1.0354043919631739E-2</v>
      </c>
      <c r="P19" s="98">
        <v>5.0896814104195434E-3</v>
      </c>
      <c r="Q19" s="98">
        <v>0</v>
      </c>
      <c r="R19" s="98">
        <v>0</v>
      </c>
      <c r="S19" s="98"/>
      <c r="T19" s="92">
        <v>4.6634535000000005E-2</v>
      </c>
      <c r="U19" s="93">
        <v>4.6085355000000001E-2</v>
      </c>
      <c r="V19" s="93">
        <v>4.9700790000000002E-2</v>
      </c>
      <c r="W19" s="94">
        <v>4.7595600000000002E-2</v>
      </c>
      <c r="X19" s="85">
        <v>2018</v>
      </c>
      <c r="Y19" s="87"/>
      <c r="Z19" s="92">
        <v>5.4183767284770055E-2</v>
      </c>
      <c r="AA19" s="93">
        <v>4.9336082860879704E-2</v>
      </c>
      <c r="AB19" s="93">
        <v>4.8124667149459073E-2</v>
      </c>
      <c r="AC19" s="93">
        <v>3.9323778983916112E-2</v>
      </c>
      <c r="AD19" s="93">
        <v>1.1641356761407807E-2</v>
      </c>
      <c r="AE19" s="93">
        <v>7.6362152414879755E-3</v>
      </c>
      <c r="AF19" s="126">
        <v>147.71244101702897</v>
      </c>
      <c r="AG19" s="163">
        <v>0.17</v>
      </c>
      <c r="AH19" s="88">
        <v>7.1070469718830633E-3</v>
      </c>
      <c r="AI19" s="92">
        <v>9.2631949275248562E-3</v>
      </c>
      <c r="AJ19" s="93">
        <v>5.2164929706980225E-3</v>
      </c>
      <c r="AK19" s="93">
        <v>0</v>
      </c>
      <c r="AL19" s="94">
        <v>0</v>
      </c>
      <c r="AM19" s="102">
        <v>9.2631949275248562E-3</v>
      </c>
      <c r="AN19" s="93">
        <v>5.2164929706980225E-3</v>
      </c>
      <c r="AO19" s="93">
        <v>0</v>
      </c>
      <c r="AP19" s="93">
        <v>0</v>
      </c>
      <c r="AQ19" s="144"/>
      <c r="AR19" s="3"/>
      <c r="AS19" s="3"/>
      <c r="AT19" s="3"/>
      <c r="AU19" s="3"/>
      <c r="AV19" s="3"/>
      <c r="AX19" s="32"/>
    </row>
    <row r="20" spans="1:50" x14ac:dyDescent="0.2">
      <c r="A20" s="69">
        <f t="shared" si="4"/>
        <v>2019</v>
      </c>
      <c r="B20" s="24"/>
      <c r="C20" s="89">
        <f t="shared" si="0"/>
        <v>6.5838878208239457E-2</v>
      </c>
      <c r="D20" s="90">
        <f t="shared" si="1"/>
        <v>6.0619495815783152E-2</v>
      </c>
      <c r="E20" s="90">
        <f t="shared" si="2"/>
        <v>5.9760559752368977E-2</v>
      </c>
      <c r="F20" s="91">
        <f t="shared" si="3"/>
        <v>4.9998843319103654E-2</v>
      </c>
      <c r="G20" s="108">
        <f t="shared" si="5"/>
        <v>144.57019903376704</v>
      </c>
      <c r="H20" s="168">
        <v>0</v>
      </c>
      <c r="I20" s="110">
        <f t="shared" si="6"/>
        <v>72.28509951688352</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5.3405229983238718E-2</v>
      </c>
      <c r="AA20" s="90">
        <v>4.8616805769976061E-2</v>
      </c>
      <c r="AB20" s="90">
        <v>4.7828791032898832E-2</v>
      </c>
      <c r="AC20" s="90">
        <v>3.8873087883114138E-2</v>
      </c>
      <c r="AD20" s="90">
        <v>7.4661677318493382E-3</v>
      </c>
      <c r="AE20" s="90">
        <v>5.0434836829590414E-3</v>
      </c>
      <c r="AF20" s="125">
        <v>133.86129540163614</v>
      </c>
      <c r="AG20" s="34">
        <v>0.17</v>
      </c>
      <c r="AH20" s="31">
        <v>6.99741057477912E-3</v>
      </c>
      <c r="AI20" s="26"/>
      <c r="AJ20" s="25"/>
      <c r="AK20" s="25"/>
      <c r="AL20" s="27"/>
      <c r="AM20" s="147"/>
      <c r="AN20" s="25"/>
      <c r="AO20" s="25"/>
      <c r="AP20" s="25"/>
      <c r="AQ20" s="33"/>
      <c r="AR20" s="3"/>
      <c r="AS20" s="3"/>
      <c r="AT20" s="3"/>
      <c r="AU20" s="3"/>
      <c r="AV20" s="3"/>
    </row>
    <row r="21" spans="1:50" x14ac:dyDescent="0.2">
      <c r="A21" s="69">
        <f t="shared" si="4"/>
        <v>2020</v>
      </c>
      <c r="B21" s="24"/>
      <c r="C21" s="89">
        <f t="shared" si="0"/>
        <v>6.4247007286068913E-2</v>
      </c>
      <c r="D21" s="90">
        <f t="shared" si="1"/>
        <v>5.8561827531587278E-2</v>
      </c>
      <c r="E21" s="90">
        <f t="shared" si="2"/>
        <v>5.9847490380259029E-2</v>
      </c>
      <c r="F21" s="91">
        <f t="shared" si="3"/>
        <v>4.8054763158417592E-2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5.2091642031927961E-2</v>
      </c>
      <c r="AA21" s="90">
        <v>4.6875880789284258E-2</v>
      </c>
      <c r="AB21" s="90">
        <v>4.8055387989900542E-2</v>
      </c>
      <c r="AC21" s="90">
        <v>3.723637219004601E-2</v>
      </c>
      <c r="AD21" s="90">
        <v>7.3453425979728522E-3</v>
      </c>
      <c r="AE21" s="90">
        <v>4.9670752191450646E-3</v>
      </c>
      <c r="AF21" s="125">
        <v>135.75391666666667</v>
      </c>
      <c r="AG21" s="34">
        <v>0.17</v>
      </c>
      <c r="AH21" s="31">
        <v>6.8505664874013153E-3</v>
      </c>
      <c r="AI21" s="26"/>
      <c r="AJ21" s="25"/>
      <c r="AK21" s="25"/>
      <c r="AL21" s="27"/>
      <c r="AM21" s="26"/>
      <c r="AN21" s="25"/>
      <c r="AO21" s="25"/>
      <c r="AP21" s="27"/>
      <c r="AQ21" s="33"/>
      <c r="AR21" s="3"/>
      <c r="AS21" s="3"/>
      <c r="AT21" s="3"/>
      <c r="AU21" s="3"/>
      <c r="AV21" s="3"/>
    </row>
    <row r="22" spans="1:50" x14ac:dyDescent="0.2">
      <c r="A22" s="69">
        <f t="shared" si="4"/>
        <v>2021</v>
      </c>
      <c r="B22" s="24"/>
      <c r="C22" s="89">
        <f t="shared" si="0"/>
        <v>6.8591154161493167E-2</v>
      </c>
      <c r="D22" s="90">
        <f t="shared" si="1"/>
        <v>6.3158572508211858E-2</v>
      </c>
      <c r="E22" s="90">
        <f t="shared" si="2"/>
        <v>6.5064842423172425E-2</v>
      </c>
      <c r="F22" s="91">
        <f t="shared" si="3"/>
        <v>5.3352983676381305E-2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5.4176686834584847E-2</v>
      </c>
      <c r="AA22" s="90">
        <v>4.9192666969189149E-2</v>
      </c>
      <c r="AB22" s="90">
        <v>5.0941538450804347E-2</v>
      </c>
      <c r="AC22" s="90">
        <v>4.0196713912463863E-2</v>
      </c>
      <c r="AD22" s="90">
        <v>1.3118284149075002E-3</v>
      </c>
      <c r="AE22" s="90">
        <v>1.2220995926737498E-3</v>
      </c>
      <c r="AF22" s="125">
        <v>138.60024999999999</v>
      </c>
      <c r="AG22" s="34">
        <v>0.17</v>
      </c>
      <c r="AH22" s="31">
        <v>8.7509775337575087E-3</v>
      </c>
      <c r="AI22" s="26"/>
      <c r="AJ22" s="25"/>
      <c r="AK22" s="25"/>
      <c r="AL22" s="27"/>
      <c r="AM22" s="26"/>
      <c r="AN22" s="25"/>
      <c r="AO22" s="25"/>
      <c r="AP22" s="27"/>
      <c r="AQ22" s="33"/>
      <c r="AR22" s="3"/>
      <c r="AS22" s="3"/>
      <c r="AT22" s="3"/>
      <c r="AU22" s="3"/>
      <c r="AV22" s="3"/>
    </row>
    <row r="23" spans="1:50" x14ac:dyDescent="0.2">
      <c r="A23" s="69">
        <f t="shared" si="4"/>
        <v>2022</v>
      </c>
      <c r="B23" s="24"/>
      <c r="C23" s="89">
        <f t="shared" si="0"/>
        <v>7.2294506350866136E-2</v>
      </c>
      <c r="D23" s="90">
        <f t="shared" si="1"/>
        <v>6.6411036699260226E-2</v>
      </c>
      <c r="E23" s="90">
        <f t="shared" si="2"/>
        <v>6.8165769258550626E-2</v>
      </c>
      <c r="F23" s="91">
        <f t="shared" si="3"/>
        <v>5.5933736657473011E-2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5.7359482127875949E-2</v>
      </c>
      <c r="AA23" s="90">
        <v>5.196180354842099E-2</v>
      </c>
      <c r="AB23" s="90">
        <v>5.3571649933091083E-2</v>
      </c>
      <c r="AC23" s="90">
        <v>4.2349601675221712E-2</v>
      </c>
      <c r="AD23" s="90">
        <v>1.3112963861375E-3</v>
      </c>
      <c r="AE23" s="90">
        <v>1.2213015495187499E-3</v>
      </c>
      <c r="AF23" s="125">
        <v>139.90333333333334</v>
      </c>
      <c r="AG23" s="34">
        <v>0.17</v>
      </c>
      <c r="AH23" s="31">
        <v>8.9657530564048998E-3</v>
      </c>
      <c r="AI23" s="26"/>
      <c r="AJ23" s="25"/>
      <c r="AK23" s="25"/>
      <c r="AL23" s="27"/>
      <c r="AM23" s="26"/>
      <c r="AN23" s="25"/>
      <c r="AO23" s="25"/>
      <c r="AP23" s="27"/>
      <c r="AQ23" s="33"/>
      <c r="AR23" s="3"/>
      <c r="AS23" s="3"/>
      <c r="AT23" s="3"/>
      <c r="AU23" s="3"/>
      <c r="AV23" s="3"/>
    </row>
    <row r="24" spans="1:50" x14ac:dyDescent="0.2">
      <c r="A24" s="69">
        <f t="shared" si="4"/>
        <v>2023</v>
      </c>
      <c r="B24" s="24"/>
      <c r="C24" s="89">
        <f t="shared" si="0"/>
        <v>7.4031589926540131E-2</v>
      </c>
      <c r="D24" s="90">
        <f t="shared" si="1"/>
        <v>6.8628872847888669E-2</v>
      </c>
      <c r="E24" s="90">
        <f t="shared" si="2"/>
        <v>7.2610902085829196E-2</v>
      </c>
      <c r="F24" s="91">
        <f t="shared" si="3"/>
        <v>5.902756941383009E-2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5.8633717462512752E-2</v>
      </c>
      <c r="AA24" s="90">
        <v>5.3677096289438016E-2</v>
      </c>
      <c r="AB24" s="90">
        <v>5.7330334122410974E-2</v>
      </c>
      <c r="AC24" s="90">
        <v>4.4868561028833812E-2</v>
      </c>
      <c r="AD24" s="90">
        <v>1.3112554608475E-3</v>
      </c>
      <c r="AE24" s="90">
        <v>1.2212401615837498E-3</v>
      </c>
      <c r="AF24" s="125">
        <v>137.72916666666666</v>
      </c>
      <c r="AG24" s="34">
        <v>0.17</v>
      </c>
      <c r="AH24" s="31">
        <v>9.2851723783497556E-3</v>
      </c>
      <c r="AI24" s="26"/>
      <c r="AJ24" s="25"/>
      <c r="AK24" s="25"/>
      <c r="AL24" s="27"/>
      <c r="AM24" s="26"/>
      <c r="AN24" s="25"/>
      <c r="AO24" s="25"/>
      <c r="AP24" s="27"/>
      <c r="AQ24" s="33"/>
      <c r="AR24" s="3"/>
      <c r="AS24" s="3"/>
      <c r="AT24" s="3"/>
      <c r="AU24" s="3"/>
      <c r="AV24" s="3"/>
    </row>
    <row r="25" spans="1:50" x14ac:dyDescent="0.2">
      <c r="A25" s="69">
        <f t="shared" si="4"/>
        <v>2024</v>
      </c>
      <c r="B25" s="24"/>
      <c r="C25" s="89">
        <f t="shared" si="0"/>
        <v>7.681278553635866E-2</v>
      </c>
      <c r="D25" s="90">
        <f t="shared" si="1"/>
        <v>7.145498929495013E-2</v>
      </c>
      <c r="E25" s="90">
        <f t="shared" si="2"/>
        <v>7.3260892599858254E-2</v>
      </c>
      <c r="F25" s="91">
        <f t="shared" si="3"/>
        <v>6.1910033344607568E-2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6.0763312289651622E-2</v>
      </c>
      <c r="AA25" s="90">
        <v>5.5847902893863988E-2</v>
      </c>
      <c r="AB25" s="90">
        <v>5.7504694916715483E-2</v>
      </c>
      <c r="AC25" s="90">
        <v>4.70910625724488E-2</v>
      </c>
      <c r="AD25" s="90">
        <v>1.3102108336432901E-3</v>
      </c>
      <c r="AE25" s="90">
        <v>1.2196732207774353E-3</v>
      </c>
      <c r="AF25" s="125">
        <v>140.57233333333332</v>
      </c>
      <c r="AG25" s="34">
        <v>0.17</v>
      </c>
      <c r="AH25" s="31">
        <v>9.707133156548968E-3</v>
      </c>
      <c r="AI25" s="26"/>
      <c r="AJ25" s="25"/>
      <c r="AK25" s="25"/>
      <c r="AL25" s="27"/>
      <c r="AM25" s="26"/>
      <c r="AN25" s="25"/>
      <c r="AO25" s="25"/>
      <c r="AP25" s="27"/>
      <c r="AQ25" s="33"/>
      <c r="AR25" s="3"/>
      <c r="AS25" s="3"/>
      <c r="AT25" s="3"/>
      <c r="AU25" s="3"/>
      <c r="AV25" s="3"/>
    </row>
    <row r="26" spans="1:50" x14ac:dyDescent="0.2">
      <c r="A26" s="69">
        <f t="shared" si="4"/>
        <v>2025</v>
      </c>
      <c r="B26" s="24"/>
      <c r="C26" s="89">
        <f t="shared" si="0"/>
        <v>8.1336424874560109E-2</v>
      </c>
      <c r="D26" s="90">
        <f t="shared" si="1"/>
        <v>7.3749763642892679E-2</v>
      </c>
      <c r="E26" s="90">
        <f t="shared" si="2"/>
        <v>7.9164912716288269E-2</v>
      </c>
      <c r="F26" s="91">
        <f t="shared" si="3"/>
        <v>6.4116917251986025E-2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6.475826083973478E-2</v>
      </c>
      <c r="AA26" s="90">
        <v>5.7798021177654577E-2</v>
      </c>
      <c r="AB26" s="90">
        <v>6.2766047850494569E-2</v>
      </c>
      <c r="AC26" s="90">
        <v>4.8960547424529204E-2</v>
      </c>
      <c r="AD26" s="90">
        <v>1.3091706001412372E-3</v>
      </c>
      <c r="AE26" s="90">
        <v>1.2181128705243554E-3</v>
      </c>
      <c r="AF26" s="125">
        <v>143.499</v>
      </c>
      <c r="AG26" s="34">
        <v>0.17</v>
      </c>
      <c r="AH26" s="31">
        <v>9.8623124396781548E-3</v>
      </c>
      <c r="AI26" s="26"/>
      <c r="AJ26" s="25"/>
      <c r="AK26" s="25"/>
      <c r="AL26" s="27"/>
      <c r="AM26" s="26"/>
      <c r="AN26" s="25"/>
      <c r="AO26" s="25"/>
      <c r="AP26" s="27"/>
      <c r="AQ26" s="33"/>
      <c r="AR26" s="3"/>
      <c r="AS26" s="3"/>
      <c r="AT26" s="3"/>
      <c r="AU26" s="3"/>
      <c r="AV26" s="3"/>
    </row>
    <row r="27" spans="1:50" x14ac:dyDescent="0.2">
      <c r="A27" s="69">
        <f t="shared" si="4"/>
        <v>2026</v>
      </c>
      <c r="B27" s="24"/>
      <c r="C27" s="89">
        <f t="shared" si="0"/>
        <v>8.2734450089741812E-2</v>
      </c>
      <c r="D27" s="90">
        <f t="shared" si="1"/>
        <v>7.6133216438945675E-2</v>
      </c>
      <c r="E27" s="90">
        <f t="shared" si="2"/>
        <v>8.3685037909056098E-2</v>
      </c>
      <c r="F27" s="91">
        <f t="shared" si="3"/>
        <v>6.6806869852763476E-2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6.6094760974844305E-2</v>
      </c>
      <c r="AA27" s="90">
        <v>6.0038583313563439E-2</v>
      </c>
      <c r="AB27" s="90">
        <v>6.6966859891646399E-2</v>
      </c>
      <c r="AC27" s="90">
        <v>5.1482302041836646E-2</v>
      </c>
      <c r="AD27" s="90">
        <v>1.3081347446967371E-3</v>
      </c>
      <c r="AE27" s="90">
        <v>1.2165590873576058E-3</v>
      </c>
      <c r="AF27" s="125">
        <v>144.08466666666666</v>
      </c>
      <c r="AG27" s="34">
        <v>0.17</v>
      </c>
      <c r="AH27" s="31">
        <v>9.8084042451023132E-3</v>
      </c>
      <c r="AI27" s="26"/>
      <c r="AJ27" s="25"/>
      <c r="AK27" s="25"/>
      <c r="AL27" s="27"/>
      <c r="AM27" s="147"/>
      <c r="AN27" s="28"/>
      <c r="AO27" s="28"/>
      <c r="AP27" s="27"/>
      <c r="AQ27" s="33"/>
      <c r="AR27" s="3"/>
      <c r="AS27" s="3"/>
      <c r="AT27" s="3"/>
      <c r="AU27" s="3"/>
      <c r="AV27" s="3"/>
    </row>
    <row r="28" spans="1:50" x14ac:dyDescent="0.2">
      <c r="A28" s="69">
        <f t="shared" si="4"/>
        <v>2027</v>
      </c>
      <c r="B28" s="24"/>
      <c r="C28" s="89">
        <f t="shared" si="0"/>
        <v>8.4045923674573558E-2</v>
      </c>
      <c r="D28" s="90">
        <f t="shared" si="1"/>
        <v>7.8095793781387535E-2</v>
      </c>
      <c r="E28" s="90">
        <f t="shared" si="2"/>
        <v>8.1199845846300772E-2</v>
      </c>
      <c r="F28" s="91">
        <f t="shared" si="3"/>
        <v>6.8637649043552282E-2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6.7342028062459605E-2</v>
      </c>
      <c r="AA28" s="90">
        <v>6.1883193298068746E-2</v>
      </c>
      <c r="AB28" s="90">
        <v>6.4730947486062548E-2</v>
      </c>
      <c r="AC28" s="90">
        <v>5.320599629088045E-2</v>
      </c>
      <c r="AD28" s="90">
        <v>1.3071032517306585E-3</v>
      </c>
      <c r="AE28" s="90">
        <v>1.2150118479084876E-3</v>
      </c>
      <c r="AF28" s="125">
        <v>142.74658333333332</v>
      </c>
      <c r="AG28" s="34">
        <v>0.17</v>
      </c>
      <c r="AH28" s="31">
        <v>9.7643239325620121E-3</v>
      </c>
      <c r="AI28" s="26"/>
      <c r="AJ28" s="25"/>
      <c r="AK28" s="25"/>
      <c r="AL28" s="27"/>
      <c r="AM28" s="147"/>
      <c r="AN28" s="28"/>
      <c r="AO28" s="28"/>
      <c r="AP28" s="27"/>
      <c r="AQ28" s="33"/>
      <c r="AR28" s="3"/>
      <c r="AS28" s="3"/>
      <c r="AT28" s="3"/>
      <c r="AU28" s="3"/>
      <c r="AV28" s="3"/>
    </row>
    <row r="29" spans="1:50" x14ac:dyDescent="0.2">
      <c r="A29" s="69">
        <f t="shared" si="4"/>
        <v>2028</v>
      </c>
      <c r="B29" s="24"/>
      <c r="C29" s="89">
        <f t="shared" si="0"/>
        <v>8.6953990514622784E-2</v>
      </c>
      <c r="D29" s="90">
        <f t="shared" si="1"/>
        <v>8.1686038200854585E-2</v>
      </c>
      <c r="E29" s="90">
        <f t="shared" si="2"/>
        <v>8.7321593182787149E-2</v>
      </c>
      <c r="F29" s="91">
        <f t="shared" si="3"/>
        <v>7.2580861864675758E-2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6.8890639030336959E-2</v>
      </c>
      <c r="AA29" s="90">
        <v>6.4057655256237689E-2</v>
      </c>
      <c r="AB29" s="90">
        <v>6.9227889184616198E-2</v>
      </c>
      <c r="AC29" s="90">
        <v>5.5704282470752528E-2</v>
      </c>
      <c r="AD29" s="90">
        <v>1.3060761057290646E-3</v>
      </c>
      <c r="AE29" s="90">
        <v>1.213471128906097E-3</v>
      </c>
      <c r="AF29" s="125">
        <v>146.17499999999998</v>
      </c>
      <c r="AG29" s="34">
        <v>0.17</v>
      </c>
      <c r="AH29" s="31">
        <v>1.0883664194087608E-2</v>
      </c>
      <c r="AI29" s="26"/>
      <c r="AJ29" s="25"/>
      <c r="AK29" s="25"/>
      <c r="AL29" s="27"/>
      <c r="AM29" s="147"/>
      <c r="AN29" s="28"/>
      <c r="AO29" s="28"/>
      <c r="AP29" s="27"/>
      <c r="AQ29" s="33"/>
      <c r="AR29" s="3"/>
      <c r="AS29" s="3"/>
      <c r="AT29" s="3"/>
      <c r="AU29" s="3"/>
      <c r="AV29" s="3"/>
    </row>
    <row r="30" spans="1:50" x14ac:dyDescent="0.2">
      <c r="A30" s="69">
        <f t="shared" si="4"/>
        <v>2029</v>
      </c>
      <c r="B30" s="24"/>
      <c r="C30" s="89">
        <f t="shared" si="0"/>
        <v>9.1057642818989218E-2</v>
      </c>
      <c r="D30" s="90">
        <f t="shared" si="1"/>
        <v>8.5884668575805623E-2</v>
      </c>
      <c r="E30" s="90">
        <f t="shared" si="2"/>
        <v>9.0526692782540039E-2</v>
      </c>
      <c r="F30" s="91">
        <f t="shared" si="3"/>
        <v>7.5324370416777087E-2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7.2759277684886714E-2</v>
      </c>
      <c r="AA30" s="90">
        <v>6.8013429755360483E-2</v>
      </c>
      <c r="AB30" s="90">
        <v>7.2272167559703976E-2</v>
      </c>
      <c r="AC30" s="90">
        <v>5.8325082820471899E-2</v>
      </c>
      <c r="AD30" s="90">
        <v>1.3050532912429408E-3</v>
      </c>
      <c r="AE30" s="90">
        <v>1.2119369071769111E-3</v>
      </c>
      <c r="AF30" s="125">
        <v>151.86149999999998</v>
      </c>
      <c r="AG30" s="34">
        <v>0.17</v>
      </c>
      <c r="AH30" s="31">
        <v>1.0779844167396975E-2</v>
      </c>
      <c r="AI30" s="26"/>
      <c r="AJ30" s="25"/>
      <c r="AK30" s="25"/>
      <c r="AL30" s="27"/>
      <c r="AM30" s="147"/>
      <c r="AN30" s="28"/>
      <c r="AO30" s="28"/>
      <c r="AP30" s="27"/>
      <c r="AQ30" s="33"/>
      <c r="AR30" s="3"/>
      <c r="AS30" s="3"/>
      <c r="AT30" s="3"/>
      <c r="AU30" s="3"/>
      <c r="AV30" s="3"/>
    </row>
    <row r="31" spans="1:50" x14ac:dyDescent="0.2">
      <c r="A31" s="69">
        <f t="shared" si="4"/>
        <v>2030</v>
      </c>
      <c r="B31" s="24"/>
      <c r="C31" s="89">
        <f t="shared" si="0"/>
        <v>9.8505675373120133E-2</v>
      </c>
      <c r="D31" s="90">
        <f t="shared" si="1"/>
        <v>8.9260937208283847E-2</v>
      </c>
      <c r="E31" s="90">
        <f t="shared" si="2"/>
        <v>0.10783409669283849</v>
      </c>
      <c r="F31" s="91">
        <f t="shared" si="3"/>
        <v>8.0615625771436689E-2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7.9677914616411077E-2</v>
      </c>
      <c r="AA31" s="90">
        <v>7.1196503456010821E-2</v>
      </c>
      <c r="AB31" s="90">
        <v>8.8236099313400387E-2</v>
      </c>
      <c r="AC31" s="90">
        <v>6.3265025073582226E-2</v>
      </c>
      <c r="AD31" s="90">
        <v>1.3040347928879202E-3</v>
      </c>
      <c r="AE31" s="90">
        <v>1.2104091596443801E-3</v>
      </c>
      <c r="AF31" s="125">
        <v>153.53399999999999</v>
      </c>
      <c r="AG31" s="34">
        <v>0.17</v>
      </c>
      <c r="AH31" s="31">
        <v>1.0694264624983536E-2</v>
      </c>
      <c r="AI31" s="26"/>
      <c r="AJ31" s="25"/>
      <c r="AK31" s="25"/>
      <c r="AL31" s="27"/>
      <c r="AM31" s="147"/>
      <c r="AN31" s="28"/>
      <c r="AO31" s="28"/>
      <c r="AP31" s="27"/>
      <c r="AQ31" s="33"/>
      <c r="AR31" s="3"/>
      <c r="AS31" s="3"/>
      <c r="AT31" s="3"/>
      <c r="AU31" s="3"/>
      <c r="AV31" s="3"/>
    </row>
    <row r="32" spans="1:50" x14ac:dyDescent="0.2">
      <c r="A32" s="69">
        <f t="shared" si="4"/>
        <v>2031</v>
      </c>
      <c r="B32" s="24"/>
      <c r="C32" s="89">
        <f t="shared" si="0"/>
        <v>0.10169661078682986</v>
      </c>
      <c r="D32" s="90">
        <f t="shared" si="1"/>
        <v>9.238510697434392E-2</v>
      </c>
      <c r="E32" s="90">
        <f t="shared" si="2"/>
        <v>0.1123371907059009</v>
      </c>
      <c r="F32" s="91">
        <f t="shared" si="3"/>
        <v>8.3634752433237439E-2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8.2601388316142249E-2</v>
      </c>
      <c r="AA32" s="90">
        <v>7.4058724267990012E-2</v>
      </c>
      <c r="AB32" s="90">
        <v>9.2363388241895494E-2</v>
      </c>
      <c r="AC32" s="90">
        <v>6.6030876065140034E-2</v>
      </c>
      <c r="AD32" s="90">
        <v>1.3040347928879202E-3</v>
      </c>
      <c r="AE32" s="90">
        <v>1.2104091596443801E-3</v>
      </c>
      <c r="AF32" s="125">
        <v>146.98345833333332</v>
      </c>
      <c r="AG32" s="34">
        <v>0.17</v>
      </c>
      <c r="AH32" s="31">
        <v>1.0698254607554858E-2</v>
      </c>
      <c r="AI32" s="26"/>
      <c r="AJ32" s="25"/>
      <c r="AK32" s="25"/>
      <c r="AL32" s="27"/>
      <c r="AM32" s="147"/>
      <c r="AN32" s="28"/>
      <c r="AO32" s="28"/>
      <c r="AP32" s="27"/>
      <c r="AQ32" s="33"/>
      <c r="AR32" s="3"/>
      <c r="AS32" s="3"/>
      <c r="AT32" s="3"/>
      <c r="AU32" s="3"/>
      <c r="AV32" s="3"/>
    </row>
    <row r="33" spans="1:48" x14ac:dyDescent="0.2">
      <c r="A33" s="69">
        <f t="shared" si="4"/>
        <v>2032</v>
      </c>
      <c r="B33" s="24"/>
      <c r="C33" s="89">
        <f t="shared" si="0"/>
        <v>0.10500448791674621</v>
      </c>
      <c r="D33" s="90">
        <f t="shared" si="1"/>
        <v>9.5634721074260118E-2</v>
      </c>
      <c r="E33" s="90">
        <f t="shared" si="2"/>
        <v>0.11705073805079946</v>
      </c>
      <c r="F33" s="91">
        <f t="shared" si="3"/>
        <v>8.6785702824478853E-2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8.5632127605267505E-2</v>
      </c>
      <c r="AA33" s="90">
        <v>7.703601123601421E-2</v>
      </c>
      <c r="AB33" s="90">
        <v>9.6683733232839297E-2</v>
      </c>
      <c r="AC33" s="90">
        <v>6.8917645869242414E-2</v>
      </c>
      <c r="AD33" s="90">
        <v>1.3040347928879202E-3</v>
      </c>
      <c r="AE33" s="90">
        <v>1.2104091596443801E-3</v>
      </c>
      <c r="AF33" s="125">
        <v>146.98345833333332</v>
      </c>
      <c r="AG33" s="34">
        <v>0.17</v>
      </c>
      <c r="AH33" s="31">
        <v>1.0702264978903323E-2</v>
      </c>
      <c r="AI33" s="26"/>
      <c r="AJ33" s="25"/>
      <c r="AK33" s="25"/>
      <c r="AL33" s="27"/>
      <c r="AM33" s="147"/>
      <c r="AN33" s="28"/>
      <c r="AO33" s="28"/>
      <c r="AP33" s="27"/>
      <c r="AQ33" s="33"/>
      <c r="AR33" s="3"/>
      <c r="AS33" s="3"/>
      <c r="AT33" s="3"/>
      <c r="AU33" s="3"/>
      <c r="AV33" s="3"/>
    </row>
    <row r="34" spans="1:48" x14ac:dyDescent="0.2">
      <c r="A34" s="69">
        <f t="shared" si="4"/>
        <v>2033</v>
      </c>
      <c r="B34" s="24"/>
      <c r="C34" s="89">
        <f t="shared" si="0"/>
        <v>0.10843359678616185</v>
      </c>
      <c r="D34" s="90">
        <f t="shared" si="1"/>
        <v>9.9014821804236028E-2</v>
      </c>
      <c r="E34" s="90">
        <f t="shared" si="2"/>
        <v>0.12198458186440997</v>
      </c>
      <c r="F34" s="91">
        <f t="shared" si="3"/>
        <v>9.0074239220751876E-2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8.8774068180786286E-2</v>
      </c>
      <c r="AA34" s="90">
        <v>8.0132990215716723E-2</v>
      </c>
      <c r="AB34" s="90">
        <v>0.10120616458284878</v>
      </c>
      <c r="AC34" s="90">
        <v>7.1930620873070714E-2</v>
      </c>
      <c r="AD34" s="90">
        <v>1.3040347928879202E-3</v>
      </c>
      <c r="AE34" s="90">
        <v>1.2104091596443801E-3</v>
      </c>
      <c r="AF34" s="125">
        <v>146.98345833333332</v>
      </c>
      <c r="AG34" s="34">
        <v>0.17</v>
      </c>
      <c r="AH34" s="31">
        <v>1.0706295843215405E-2</v>
      </c>
      <c r="AI34" s="26"/>
      <c r="AJ34" s="25"/>
      <c r="AK34" s="25"/>
      <c r="AL34" s="27"/>
      <c r="AM34" s="147"/>
      <c r="AN34" s="28"/>
      <c r="AO34" s="28"/>
      <c r="AP34" s="27"/>
      <c r="AQ34" s="33"/>
      <c r="AR34" s="3"/>
      <c r="AS34" s="3"/>
      <c r="AT34" s="3"/>
      <c r="AU34" s="3"/>
      <c r="AV34" s="3"/>
    </row>
    <row r="35" spans="1:48" x14ac:dyDescent="0.2">
      <c r="A35" s="69">
        <f t="shared" si="4"/>
        <v>2034</v>
      </c>
      <c r="B35" s="24"/>
      <c r="C35" s="89">
        <f t="shared" si="0"/>
        <v>0.11198838482063794</v>
      </c>
      <c r="D35" s="90">
        <f t="shared" si="1"/>
        <v>0.10253065416539343</v>
      </c>
      <c r="E35" s="90">
        <f t="shared" si="2"/>
        <v>0.12714902569666653</v>
      </c>
      <c r="F35" s="91">
        <f t="shared" si="3"/>
        <v>9.3506375811216541E-2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9.2031290144916567E-2</v>
      </c>
      <c r="AA35" s="90">
        <v>8.3354473030013351E-2</v>
      </c>
      <c r="AB35" s="90">
        <v>0.10594013498530977</v>
      </c>
      <c r="AC35" s="90">
        <v>7.5075318576640057E-2</v>
      </c>
      <c r="AD35" s="90">
        <v>1.3040347928879202E-3</v>
      </c>
      <c r="AE35" s="90">
        <v>1.2104091596443801E-3</v>
      </c>
      <c r="AF35" s="125">
        <v>146.98345833333332</v>
      </c>
      <c r="AG35" s="34">
        <v>0.17</v>
      </c>
      <c r="AH35" s="31">
        <v>1.0710347305209976E-2</v>
      </c>
      <c r="AI35" s="26"/>
      <c r="AJ35" s="25"/>
      <c r="AK35" s="25"/>
      <c r="AL35" s="27"/>
      <c r="AM35" s="147"/>
      <c r="AN35" s="28"/>
      <c r="AO35" s="28"/>
      <c r="AP35" s="27"/>
      <c r="AQ35" s="33"/>
      <c r="AR35" s="3"/>
      <c r="AS35" s="3"/>
      <c r="AT35" s="3"/>
      <c r="AU35" s="3"/>
      <c r="AV35" s="3"/>
    </row>
    <row r="36" spans="1:48" x14ac:dyDescent="0.2">
      <c r="A36" s="69">
        <f t="shared" si="4"/>
        <v>2035</v>
      </c>
      <c r="B36" s="24"/>
      <c r="C36" s="89">
        <f t="shared" si="0"/>
        <v>0.11567346262325473</v>
      </c>
      <c r="D36" s="90">
        <f t="shared" si="1"/>
        <v>0.10618767401283519</v>
      </c>
      <c r="E36" s="90">
        <f t="shared" si="2"/>
        <v>0.13255485504659509</v>
      </c>
      <c r="F36" s="91">
        <f t="shared" si="3"/>
        <v>9.7088389711859069E-2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9.5408023303487174E-2</v>
      </c>
      <c r="AA36" s="90">
        <v>8.6705464945304109E-2</v>
      </c>
      <c r="AB36" s="90">
        <v>0.11089553928820309</v>
      </c>
      <c r="AC36" s="90">
        <v>7.8357497696702166E-2</v>
      </c>
      <c r="AD36" s="90">
        <v>1.3040347928879202E-3</v>
      </c>
      <c r="AE36" s="90">
        <v>1.2104091596443801E-3</v>
      </c>
      <c r="AF36" s="125">
        <v>146.98345833333332</v>
      </c>
      <c r="AG36" s="34">
        <v>0.17</v>
      </c>
      <c r="AH36" s="31">
        <v>1.0714419470141017E-2</v>
      </c>
      <c r="AI36" s="26"/>
      <c r="AJ36" s="25"/>
      <c r="AK36" s="25"/>
      <c r="AL36" s="27"/>
      <c r="AM36" s="147"/>
      <c r="AN36" s="28"/>
      <c r="AO36" s="28"/>
      <c r="AP36" s="27"/>
      <c r="AQ36" s="33"/>
      <c r="AR36" s="3"/>
      <c r="AS36" s="3"/>
      <c r="AT36" s="3"/>
      <c r="AU36" s="3"/>
      <c r="AV36" s="3"/>
    </row>
    <row r="37" spans="1:48" x14ac:dyDescent="0.2">
      <c r="A37" s="69">
        <f t="shared" si="4"/>
        <v>2036</v>
      </c>
      <c r="B37" s="24"/>
      <c r="C37" s="89">
        <f t="shared" si="0"/>
        <v>0.11949360996176281</v>
      </c>
      <c r="D37" s="90">
        <f t="shared" si="1"/>
        <v>0.10999155653231427</v>
      </c>
      <c r="E37" s="90">
        <f t="shared" si="2"/>
        <v>0.13821335990570574</v>
      </c>
      <c r="F37" s="91">
        <f t="shared" si="3"/>
        <v>0.10082683246023159</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9.8908652658734317E-2</v>
      </c>
      <c r="AA37" s="90">
        <v>9.0191172448231077E-2</v>
      </c>
      <c r="AB37" s="90">
        <v>0.11608273517611314</v>
      </c>
      <c r="AC37" s="90">
        <v>8.1783168712375412E-2</v>
      </c>
      <c r="AD37" s="90">
        <v>1.3040347928879202E-3</v>
      </c>
      <c r="AE37" s="90">
        <v>1.2104091596443801E-3</v>
      </c>
      <c r="AF37" s="125">
        <v>146.98345833333332</v>
      </c>
      <c r="AG37" s="34">
        <v>0.17</v>
      </c>
      <c r="AH37" s="31">
        <v>1.0718512443800361E-2</v>
      </c>
      <c r="AI37" s="26"/>
      <c r="AJ37" s="25"/>
      <c r="AK37" s="25"/>
      <c r="AL37" s="27"/>
      <c r="AM37" s="147"/>
      <c r="AN37" s="28"/>
      <c r="AO37" s="28"/>
      <c r="AP37" s="27"/>
      <c r="AQ37" s="33"/>
      <c r="AR37" s="3"/>
      <c r="AS37" s="3"/>
      <c r="AT37" s="3"/>
      <c r="AU37" s="3"/>
      <c r="AV37" s="3"/>
    </row>
    <row r="38" spans="1:48" x14ac:dyDescent="0.2">
      <c r="A38" s="69">
        <f t="shared" si="4"/>
        <v>2037</v>
      </c>
      <c r="B38" s="24"/>
      <c r="C38" s="89">
        <f t="shared" si="0"/>
        <v>0.12345378197540947</v>
      </c>
      <c r="D38" s="90">
        <f t="shared" si="1"/>
        <v>0.11394820505767918</v>
      </c>
      <c r="E38" s="90">
        <f t="shared" si="2"/>
        <v>0.14413635835586378</v>
      </c>
      <c r="F38" s="91">
        <f t="shared" si="3"/>
        <v>0.10472854201272432</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0.10253772410363504</v>
      </c>
      <c r="AA38" s="90">
        <v>9.381701133507514E-2</v>
      </c>
      <c r="AB38" s="90">
        <v>0.12151256481964816</v>
      </c>
      <c r="AC38" s="90">
        <v>8.5358604871813806E-2</v>
      </c>
      <c r="AD38" s="90">
        <v>1.3040347928879202E-3</v>
      </c>
      <c r="AE38" s="90">
        <v>1.2104091596443801E-3</v>
      </c>
      <c r="AF38" s="125">
        <v>146.98345833333332</v>
      </c>
      <c r="AG38" s="34">
        <v>0.17</v>
      </c>
      <c r="AH38" s="31">
        <v>1.072262633252043E-2</v>
      </c>
      <c r="AI38" s="26"/>
      <c r="AJ38" s="25"/>
      <c r="AK38" s="25"/>
      <c r="AL38" s="27"/>
      <c r="AM38" s="147"/>
      <c r="AN38" s="28"/>
      <c r="AO38" s="28"/>
      <c r="AP38" s="27"/>
      <c r="AQ38" s="33"/>
      <c r="AR38" s="3"/>
      <c r="AS38" s="3"/>
      <c r="AT38" s="3"/>
      <c r="AU38" s="3"/>
      <c r="AV38" s="3"/>
    </row>
    <row r="39" spans="1:48" x14ac:dyDescent="0.2">
      <c r="A39" s="69">
        <f t="shared" si="4"/>
        <v>2038</v>
      </c>
      <c r="B39" s="24"/>
      <c r="C39" s="89">
        <f t="shared" si="0"/>
        <v>0.12755911560950076</v>
      </c>
      <c r="D39" s="90">
        <f t="shared" si="1"/>
        <v>0.11806376024279572</v>
      </c>
      <c r="E39" s="90">
        <f t="shared" si="2"/>
        <v>0.15033622127096308</v>
      </c>
      <c r="F39" s="91">
        <f t="shared" si="3"/>
        <v>0.10880065526634024</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0.10629995032517231</v>
      </c>
      <c r="AA39" s="90">
        <v>9.7588615126360342E-2</v>
      </c>
      <c r="AB39" s="90">
        <v>0.12719637753752305</v>
      </c>
      <c r="AC39" s="90">
        <v>8.9090353680070913E-2</v>
      </c>
      <c r="AD39" s="90">
        <v>1.3040347928879202E-3</v>
      </c>
      <c r="AE39" s="90">
        <v>1.2104091596443801E-3</v>
      </c>
      <c r="AF39" s="125">
        <v>146.98345833333332</v>
      </c>
      <c r="AG39" s="34">
        <v>0.17</v>
      </c>
      <c r="AH39" s="31">
        <v>1.0726761243177013E-2</v>
      </c>
      <c r="AI39" s="26"/>
      <c r="AJ39" s="25"/>
      <c r="AK39" s="25"/>
      <c r="AL39" s="27"/>
      <c r="AM39" s="147"/>
      <c r="AN39" s="28"/>
      <c r="AO39" s="28"/>
      <c r="AP39" s="27"/>
      <c r="AQ39" s="33"/>
      <c r="AR39" s="3"/>
      <c r="AS39" s="3"/>
      <c r="AT39" s="3"/>
      <c r="AU39" s="3"/>
      <c r="AV39" s="3"/>
    </row>
    <row r="40" spans="1:48" x14ac:dyDescent="0.2">
      <c r="A40" s="69">
        <f t="shared" si="4"/>
        <v>2039</v>
      </c>
      <c r="B40" s="24"/>
      <c r="C40" s="89">
        <f t="shared" si="0"/>
        <v>0.13181493628605462</v>
      </c>
      <c r="D40" s="90">
        <f t="shared" si="1"/>
        <v>0.12234460960219545</v>
      </c>
      <c r="E40" s="90">
        <f t="shared" si="2"/>
        <v>0.15682589817403295</v>
      </c>
      <c r="F40" s="91">
        <f t="shared" si="3"/>
        <v>0.11305062112790271</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0.11020021692419751</v>
      </c>
      <c r="AA40" s="90">
        <v>0.10151184381973959</v>
      </c>
      <c r="AB40" s="90">
        <v>0.13314605351867304</v>
      </c>
      <c r="AC40" s="90">
        <v>9.2985248889195779E-2</v>
      </c>
      <c r="AD40" s="90">
        <v>1.3040347928879202E-3</v>
      </c>
      <c r="AE40" s="90">
        <v>1.2104091596443801E-3</v>
      </c>
      <c r="AF40" s="125">
        <v>146.98345833333332</v>
      </c>
      <c r="AG40" s="34">
        <v>0.17</v>
      </c>
      <c r="AH40" s="31">
        <v>1.0730917283192025E-2</v>
      </c>
      <c r="AI40" s="26"/>
      <c r="AJ40" s="25"/>
      <c r="AK40" s="25"/>
      <c r="AL40" s="27"/>
      <c r="AM40" s="147"/>
      <c r="AN40" s="28"/>
      <c r="AO40" s="28"/>
      <c r="AP40" s="27"/>
      <c r="AQ40" s="33"/>
      <c r="AR40" s="3"/>
      <c r="AS40" s="3"/>
      <c r="AT40" s="3"/>
      <c r="AU40" s="3"/>
      <c r="AV40" s="3"/>
    </row>
    <row r="41" spans="1:48" x14ac:dyDescent="0.2">
      <c r="A41" s="69">
        <f t="shared" si="4"/>
        <v>2040</v>
      </c>
      <c r="B41" s="24"/>
      <c r="C41" s="89">
        <f t="shared" si="0"/>
        <v>0.13622676481920798</v>
      </c>
      <c r="D41" s="90">
        <f t="shared" si="1"/>
        <v>0.12679739743527441</v>
      </c>
      <c r="E41" s="90">
        <f t="shared" si="2"/>
        <v>0.16361894430382407</v>
      </c>
      <c r="F41" s="91">
        <f t="shared" si="3"/>
        <v>0.11748621415462872</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0.11424358875983798</v>
      </c>
      <c r="AA41" s="90">
        <v>0.10559279299476132</v>
      </c>
      <c r="AB41" s="90">
        <v>0.13937402865398116</v>
      </c>
      <c r="AC41" s="90">
        <v>9.7050423012517567E-2</v>
      </c>
      <c r="AD41" s="90">
        <v>1.3040347928879202E-3</v>
      </c>
      <c r="AE41" s="90">
        <v>1.2104091596443801E-3</v>
      </c>
      <c r="AF41" s="125">
        <v>146.98345833333332</v>
      </c>
      <c r="AG41" s="34">
        <v>0.17</v>
      </c>
      <c r="AH41" s="31">
        <v>1.0735094560536304E-2</v>
      </c>
      <c r="AI41" s="26"/>
      <c r="AJ41" s="25"/>
      <c r="AK41" s="25"/>
      <c r="AL41" s="27"/>
      <c r="AM41" s="147"/>
      <c r="AN41" s="28"/>
      <c r="AO41" s="28"/>
      <c r="AP41" s="27"/>
      <c r="AQ41" s="33"/>
      <c r="AR41" s="3"/>
      <c r="AS41" s="3"/>
      <c r="AT41" s="3"/>
      <c r="AU41" s="3"/>
      <c r="AV41" s="3"/>
    </row>
    <row r="42" spans="1:48" x14ac:dyDescent="0.2">
      <c r="A42" s="69">
        <f t="shared" si="4"/>
        <v>2041</v>
      </c>
      <c r="B42" s="24"/>
      <c r="C42" s="89">
        <f t="shared" si="0"/>
        <v>0.14080032458435793</v>
      </c>
      <c r="D42" s="90">
        <f t="shared" si="1"/>
        <v>0.13142903514946144</v>
      </c>
      <c r="E42" s="90">
        <f t="shared" si="2"/>
        <v>0.17072954894744818</v>
      </c>
      <c r="F42" s="91">
        <f t="shared" si="3"/>
        <v>0.12211554879104754</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0.11843531652668769</v>
      </c>
      <c r="AA42" s="90">
        <v>0.10983780328366338</v>
      </c>
      <c r="AB42" s="90">
        <v>0.14589332052952278</v>
      </c>
      <c r="AC42" s="90">
        <v>0.10129332038603595</v>
      </c>
      <c r="AD42" s="90">
        <v>1.3040347928879202E-3</v>
      </c>
      <c r="AE42" s="90">
        <v>1.2104091596443801E-3</v>
      </c>
      <c r="AF42" s="125">
        <v>146.98345833333332</v>
      </c>
      <c r="AG42" s="34">
        <v>0.17</v>
      </c>
      <c r="AH42" s="31">
        <v>1.0739293183732426E-2</v>
      </c>
      <c r="AI42" s="26"/>
      <c r="AJ42" s="25"/>
      <c r="AK42" s="25"/>
      <c r="AL42" s="27"/>
      <c r="AM42" s="147"/>
      <c r="AN42" s="28"/>
      <c r="AO42" s="28"/>
      <c r="AP42" s="27"/>
      <c r="AQ42" s="33"/>
      <c r="AR42" s="3"/>
      <c r="AS42" s="3"/>
      <c r="AT42" s="3"/>
      <c r="AU42" s="3"/>
      <c r="AV42" s="3"/>
    </row>
    <row r="43" spans="1:48" x14ac:dyDescent="0.2">
      <c r="A43" s="69">
        <f t="shared" si="4"/>
        <v>2042</v>
      </c>
      <c r="B43" s="24"/>
      <c r="C43" s="89">
        <f t="shared" si="0"/>
        <v>0.14554154895034671</v>
      </c>
      <c r="D43" s="90">
        <f t="shared" si="1"/>
        <v>0.13624671199839528</v>
      </c>
      <c r="E43" s="90">
        <f t="shared" si="2"/>
        <v>0.17817256509829127</v>
      </c>
      <c r="F43" s="91">
        <f t="shared" si="3"/>
        <v>0.12694709422833528</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0.12278084357332295</v>
      </c>
      <c r="AA43" s="90">
        <v>0.11425347022290877</v>
      </c>
      <c r="AB43" s="90">
        <v>0.15271755563565739</v>
      </c>
      <c r="AC43" s="90">
        <v>0.10572171080083541</v>
      </c>
      <c r="AD43" s="90">
        <v>1.3040347928879202E-3</v>
      </c>
      <c r="AE43" s="90">
        <v>1.2104091596443801E-3</v>
      </c>
      <c r="AF43" s="125">
        <v>146.98345833333332</v>
      </c>
      <c r="AG43" s="34">
        <v>0.17</v>
      </c>
      <c r="AH43" s="31">
        <v>1.0743513261857511E-2</v>
      </c>
      <c r="AI43" s="26"/>
      <c r="AJ43" s="25"/>
      <c r="AK43" s="25"/>
      <c r="AL43" s="27"/>
      <c r="AM43" s="147"/>
      <c r="AN43" s="28"/>
      <c r="AO43" s="28"/>
      <c r="AP43" s="27"/>
      <c r="AQ43" s="33"/>
      <c r="AR43" s="3"/>
      <c r="AS43" s="3"/>
      <c r="AT43" s="3"/>
      <c r="AU43" s="3"/>
      <c r="AV43" s="3"/>
    </row>
    <row r="44" spans="1:48" x14ac:dyDescent="0.2">
      <c r="A44" s="69">
        <f t="shared" si="4"/>
        <v>2043</v>
      </c>
      <c r="B44" s="24"/>
      <c r="C44" s="89">
        <f t="shared" si="0"/>
        <v>0.15045658898434194</v>
      </c>
      <c r="D44" s="90">
        <f t="shared" si="1"/>
        <v>0.14125790625179471</v>
      </c>
      <c r="E44" s="90">
        <f t="shared" si="2"/>
        <v>0.18596354050119041</v>
      </c>
      <c r="F44" s="91">
        <f t="shared" si="3"/>
        <v>0.13198968991327753</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0.12728581297099698</v>
      </c>
      <c r="AA44" s="90">
        <v>0.11884665450077019</v>
      </c>
      <c r="AB44" s="90">
        <v>0.15986099784883961</v>
      </c>
      <c r="AC44" s="90">
        <v>0.11034370373148834</v>
      </c>
      <c r="AD44" s="90">
        <v>1.3040347928879202E-3</v>
      </c>
      <c r="AE44" s="90">
        <v>1.2104091596443801E-3</v>
      </c>
      <c r="AF44" s="125">
        <v>146.98345833333332</v>
      </c>
      <c r="AG44" s="34">
        <v>0.17</v>
      </c>
      <c r="AH44" s="31">
        <v>1.074775490454607E-2</v>
      </c>
      <c r="AI44" s="26"/>
      <c r="AJ44" s="25"/>
      <c r="AK44" s="25"/>
      <c r="AL44" s="27"/>
      <c r="AM44" s="147"/>
      <c r="AN44" s="28"/>
      <c r="AO44" s="28"/>
      <c r="AP44" s="27"/>
      <c r="AQ44" s="33"/>
      <c r="AR44" s="3"/>
      <c r="AS44" s="3"/>
      <c r="AT44" s="3"/>
      <c r="AU44" s="3"/>
      <c r="AV44" s="3"/>
    </row>
    <row r="45" spans="1:48" x14ac:dyDescent="0.2">
      <c r="A45" s="69">
        <f t="shared" si="4"/>
        <v>2044</v>
      </c>
      <c r="B45" s="24"/>
      <c r="C45" s="89">
        <f t="shared" si="0"/>
        <v>0.15555182143941779</v>
      </c>
      <c r="D45" s="90">
        <f t="shared" si="1"/>
        <v>0.14647039681437649</v>
      </c>
      <c r="E45" s="90">
        <f t="shared" si="2"/>
        <v>0.19411875014976532</v>
      </c>
      <c r="F45" s="91">
        <f t="shared" si="3"/>
        <v>0.13725256173525949</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0.13195607484169319</v>
      </c>
      <c r="AA45" s="90">
        <v>0.12362449261688467</v>
      </c>
      <c r="AB45" s="90">
        <v>0.16733857824568174</v>
      </c>
      <c r="AC45" s="90">
        <v>0.11516776318650211</v>
      </c>
      <c r="AD45" s="90">
        <v>1.3040347928879202E-3</v>
      </c>
      <c r="AE45" s="90">
        <v>1.2104091596443801E-3</v>
      </c>
      <c r="AF45" s="125">
        <v>146.98345833333332</v>
      </c>
      <c r="AG45" s="34">
        <v>0.17</v>
      </c>
      <c r="AH45" s="31">
        <v>1.0752018221992834E-2</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0.16083385703520917</v>
      </c>
      <c r="D46" s="96">
        <f t="shared" si="1"/>
        <v>0.15189227531187305</v>
      </c>
      <c r="E46" s="96">
        <f t="shared" si="2"/>
        <v>0.20265523030382834</v>
      </c>
      <c r="F46" s="97">
        <f t="shared" si="3"/>
        <v>0.14274533892092739</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0.13679769395505276</v>
      </c>
      <c r="AA46" s="96">
        <v>0.12859440797034072</v>
      </c>
      <c r="AB46" s="96">
        <v>0.17516592631158412</v>
      </c>
      <c r="AC46" s="96">
        <v>0.12020272320800526</v>
      </c>
      <c r="AD46" s="96">
        <v>1.3040347928879202E-3</v>
      </c>
      <c r="AE46" s="96">
        <v>1.2104091596443801E-3</v>
      </c>
      <c r="AF46" s="127">
        <v>146.98345833333332</v>
      </c>
      <c r="AG46" s="44">
        <v>0.17</v>
      </c>
      <c r="AH46" s="72">
        <v>1.0756303324955635E-2</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7.2754760021181669E-2</v>
      </c>
      <c r="D49" s="90">
        <f>-PMT($F$7,$B49,NPV($F$7,D$17:D26))</f>
        <v>6.711703855848522E-2</v>
      </c>
      <c r="E49" s="90">
        <f>-PMT($F$7,$B49,NPV($F$7,E$17:E26))</f>
        <v>6.554601011486412E-2</v>
      </c>
      <c r="F49" s="103">
        <f>-PMT($F$7,$B49,NPV($F$7,F$17:F26))</f>
        <v>5.2741466142911295E-2</v>
      </c>
      <c r="G49" s="119">
        <f>-PMT($F$7,$B49,NPV($F$7,G$17:G26))</f>
        <v>142.86259422290098</v>
      </c>
      <c r="H49" s="120">
        <f>-PMT($F$7,$B49,NPV($F$7,H$17:H26))</f>
        <v>111.927737937071</v>
      </c>
      <c r="I49" s="121">
        <f>-PMT($F$7,$B49,NPV($F$7,I$17:I26))</f>
        <v>127.39516607998598</v>
      </c>
      <c r="J49" s="89">
        <f>-PMT($F$7,$B49,NPV($F$7,J$17:J26))</f>
        <v>5.4933433406137338E-3</v>
      </c>
      <c r="K49" s="90">
        <f>-PMT($F$7,$B49,NPV($F$7,K$17:K26))</f>
        <v>2.7301697587769499E-3</v>
      </c>
      <c r="L49" s="90">
        <f>-PMT($F$7,$B49,NPV($F$7,L$17:L26))</f>
        <v>7.6276104098838091E-3</v>
      </c>
      <c r="M49" s="90">
        <f>-PMT($F$7,$B49,NPV($F$7,M$17:M26))</f>
        <v>2.4145317420370496E-3</v>
      </c>
      <c r="N49" s="103">
        <f>-PMT($F$7,$B49,NPV($F$7,N$17:N26))</f>
        <v>0</v>
      </c>
      <c r="O49" s="89">
        <f>-PMT($F$7,$B49,NPV($F$7,O$17:O26))</f>
        <v>3.2982752246120883E-3</v>
      </c>
      <c r="P49" s="90">
        <f>-PMT($F$7,$B49,NPV($F$7,P$17:P26))</f>
        <v>1.6357319273867857E-3</v>
      </c>
      <c r="Q49" s="90">
        <f>-PMT($F$7,$B49,NPV($F$7,Q$17:Q26))</f>
        <v>3.9209150452338484E-3</v>
      </c>
      <c r="R49" s="90">
        <f>-PMT($F$7,$B49,NPV($F$7,R$17:R26))</f>
        <v>1.3260117550310078E-3</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5.8623476475650887E-2</v>
      </c>
      <c r="AA49" s="90">
        <f>-PMT($F$7,$B49,NPV($F$7,AA$17:AA26))</f>
        <v>5.3451254950241313E-2</v>
      </c>
      <c r="AB49" s="90">
        <f>-PMT($F$7,$B49,NPV($F$7,AB$17:AB26))</f>
        <v>5.2009944451506369E-2</v>
      </c>
      <c r="AC49" s="90">
        <f>-PMT($F$7,$B49,NPV($F$7,AC$17:AC26))</f>
        <v>4.0262656403843217E-2</v>
      </c>
      <c r="AD49" s="90">
        <f>-PMT($F$7,$B49,NPV($F$7,AD$17:AD26))</f>
        <v>1.0800794876305761E-2</v>
      </c>
      <c r="AE49" s="91">
        <f>-PMT($F$7,$B49,NPV($F$7,AE$17:AE26))</f>
        <v>7.1121684285517864E-3</v>
      </c>
      <c r="AF49" s="150">
        <f>-PMT($F$7,$B49,NPV($F$7,AF$17:AF26))</f>
        <v>132.28017983601939</v>
      </c>
      <c r="AG49" s="91"/>
      <c r="AH49" s="31">
        <f>-PMT($F$7,$B49,NPV($F$7,AH$17:AH26))</f>
        <v>8.1240097823139217E-3</v>
      </c>
      <c r="AI49" s="89">
        <f>-PMT($F$7,$B49,NPV($F$7,AI$17:AI26))</f>
        <v>4.914592845356159E-3</v>
      </c>
      <c r="AJ49" s="90">
        <f>-PMT($F$7,$B49,NPV($F$7,AJ$17:AJ26))</f>
        <v>2.7981930904980375E-3</v>
      </c>
      <c r="AK49" s="90">
        <f>-PMT($F$7,$B49,NPV($F$7,AK$17:AK26))</f>
        <v>6.5012990252414637E-3</v>
      </c>
      <c r="AL49" s="91">
        <f>-PMT($F$7,$B49,NPV($F$7,AL$17:AL26))</f>
        <v>2.2180273600231151E-3</v>
      </c>
      <c r="AM49" s="99">
        <f>-PMT($F$7,$B49,NPV($F$7,AM$17:AM26))</f>
        <v>2.9507858540447707E-3</v>
      </c>
      <c r="AN49" s="90">
        <f>-PMT($F$7,$B49,NPV($F$7,AN$17:AN26))</f>
        <v>1.6764868786661713E-3</v>
      </c>
      <c r="AO49" s="90">
        <f>-PMT($F$7,$B49,NPV($F$7,AO$17:AO26))</f>
        <v>3.3419432550726874E-3</v>
      </c>
      <c r="AP49" s="90">
        <f>-PMT($F$7,$B49,NPV($F$7,AP$17:AP26))</f>
        <v>1.2180955425708019E-3</v>
      </c>
      <c r="AQ49" s="46"/>
    </row>
    <row r="50" spans="1:43" x14ac:dyDescent="0.2">
      <c r="A50" s="65" t="str">
        <f>"15 years ("&amp;$A$17&amp;"-"&amp;$A$31&amp;")"</f>
        <v>15 years (2016-2030)</v>
      </c>
      <c r="B50" s="73">
        <v>15</v>
      </c>
      <c r="C50" s="89">
        <f>-PMT($F$7,$B50,NPV($F$7,C$17:C31))</f>
        <v>7.73798960805758E-2</v>
      </c>
      <c r="D50" s="90">
        <f>-PMT($F$7,$B50,NPV($F$7,D$17:D31))</f>
        <v>7.1510156881948506E-2</v>
      </c>
      <c r="E50" s="90">
        <f>-PMT($F$7,$B50,NPV($F$7,E$17:E31))</f>
        <v>7.2693256103630616E-2</v>
      </c>
      <c r="F50" s="103">
        <f>-PMT($F$7,$B50,NPV($F$7,F$17:F31))</f>
        <v>5.8592518186185952E-2</v>
      </c>
      <c r="G50" s="119">
        <f>-PMT($F$7,$B50,NPV($F$7,G$17:G31))</f>
        <v>147.71338905002827</v>
      </c>
      <c r="H50" s="120">
        <f>-PMT($F$7,$B50,NPV($F$7,H$17:H31))</f>
        <v>140.10204723213823</v>
      </c>
      <c r="I50" s="121">
        <f>-PMT($F$7,$B50,NPV($F$7,I$17:I31))</f>
        <v>143.90771814108322</v>
      </c>
      <c r="J50" s="89">
        <f>-PMT($F$7,$B50,NPV($F$7,J$17:J31))</f>
        <v>3.8771404846093603E-3</v>
      </c>
      <c r="K50" s="90">
        <f>-PMT($F$7,$B50,NPV($F$7,K$17:K31))</f>
        <v>1.9269233771264083E-3</v>
      </c>
      <c r="L50" s="90">
        <f>-PMT($F$7,$B50,NPV($F$7,L$17:L31))</f>
        <v>5.3834823871912376E-3</v>
      </c>
      <c r="M50" s="90">
        <f>-PMT($F$7,$B50,NPV($F$7,M$17:M31))</f>
        <v>1.7041495839545163E-3</v>
      </c>
      <c r="N50" s="103">
        <f>-PMT($F$7,$B50,NPV($F$7,N$17:N31))</f>
        <v>0</v>
      </c>
      <c r="O50" s="89">
        <f>-PMT($F$7,$B50,NPV($F$7,O$17:O31))</f>
        <v>2.3278858811142246E-3</v>
      </c>
      <c r="P50" s="90">
        <f>-PMT($F$7,$B50,NPV($F$7,P$17:P31))</f>
        <v>1.1544813576008634E-3</v>
      </c>
      <c r="Q50" s="90">
        <f>-PMT($F$7,$B50,NPV($F$7,Q$17:Q31))</f>
        <v>2.7673381247078003E-3</v>
      </c>
      <c r="R50" s="90">
        <f>-PMT($F$7,$B50,NPV($F$7,R$17:R31))</f>
        <v>9.3588431301733373E-4</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6.2205147039497484E-2</v>
      </c>
      <c r="AA50" s="90">
        <f>-PMT($F$7,$B50,NPV($F$7,AA$17:AA31))</f>
        <v>5.6820065205894492E-2</v>
      </c>
      <c r="AB50" s="90">
        <f>-PMT($F$7,$B50,NPV($F$7,AB$17:AB31))</f>
        <v>5.7905477335878065E-2</v>
      </c>
      <c r="AC50" s="90">
        <f>-PMT($F$7,$B50,NPV($F$7,AC$17:AC31))</f>
        <v>4.4969020530882947E-2</v>
      </c>
      <c r="AD50" s="90">
        <f>-PMT($F$7,$B50,NPV($F$7,AD$17:AD31))</f>
        <v>8.0073585095161558E-3</v>
      </c>
      <c r="AE50" s="91">
        <f>-PMT($F$7,$B50,NPV($F$7,AE$17:AE31))</f>
        <v>5.3767295464849651E-3</v>
      </c>
      <c r="AF50" s="150">
        <f>-PMT($F$7,$B50,NPV($F$7,AF$17:AF31))</f>
        <v>136.77165652780394</v>
      </c>
      <c r="AG50" s="91"/>
      <c r="AH50" s="31">
        <f>-PMT($F$7,$B50,NPV($F$7,AH$17:AH31))</f>
        <v>8.7855833096546088E-3</v>
      </c>
      <c r="AI50" s="89">
        <f>-PMT($F$7,$B50,NPV($F$7,AI$17:AI31))</f>
        <v>3.4686648375364488E-3</v>
      </c>
      <c r="AJ50" s="90">
        <f>-PMT($F$7,$B50,NPV($F$7,AJ$17:AJ31))</f>
        <v>1.97493348626413E-3</v>
      </c>
      <c r="AK50" s="90">
        <f>-PMT($F$7,$B50,NPV($F$7,AK$17:AK31))</f>
        <v>4.5885443691380317E-3</v>
      </c>
      <c r="AL50" s="91">
        <f>-PMT($F$7,$B50,NPV($F$7,AL$17:AL31))</f>
        <v>1.5654589819532497E-3</v>
      </c>
      <c r="AM50" s="99">
        <f>-PMT($F$7,$B50,NPV($F$7,AM$17:AM31))</f>
        <v>2.0826317575211683E-3</v>
      </c>
      <c r="AN50" s="90">
        <f>-PMT($F$7,$B50,NPV($F$7,AN$17:AN31))</f>
        <v>1.1832457478375628E-3</v>
      </c>
      <c r="AO50" s="90">
        <f>-PMT($F$7,$B50,NPV($F$7,AO$17:AO31))</f>
        <v>2.3587062901591514E-3</v>
      </c>
      <c r="AP50" s="90">
        <f>-PMT($F$7,$B50,NPV($F$7,AP$17:AP31))</f>
        <v>8.5971825341902305E-4</v>
      </c>
      <c r="AQ50" s="46"/>
    </row>
    <row r="51" spans="1:43" ht="13.5" thickBot="1" x14ac:dyDescent="0.25">
      <c r="A51" s="66" t="str">
        <f>"30 years ("&amp;$A$17&amp;"-"&amp;$A$46&amp;")"</f>
        <v>30 years (2016-2045)</v>
      </c>
      <c r="B51" s="73">
        <f>2039-2010+1</f>
        <v>30</v>
      </c>
      <c r="C51" s="95">
        <f>-PMT($F$7,$B51,NPV($F$7,C17:C$46))</f>
        <v>9.7807794276666998E-2</v>
      </c>
      <c r="D51" s="96">
        <f>-PMT($F$7,$B51,NPV($F$7,D17:D$46))</f>
        <v>9.0501540002957445E-2</v>
      </c>
      <c r="E51" s="96">
        <f>-PMT($F$7,$B51,NPV($F$7,E17:E$46))</f>
        <v>0.10454209015638845</v>
      </c>
      <c r="F51" s="104">
        <f>-PMT($F$7,$B51,NPV($F$7,F17:F$46))</f>
        <v>7.914046510070244E-2</v>
      </c>
      <c r="G51" s="122">
        <f>-PMT($F$7,$B51,NPV($F$7,G17:G$46))</f>
        <v>152.24537916792249</v>
      </c>
      <c r="H51" s="123">
        <f>-PMT($F$7,$B51,NPV($F$7,H17:H$46))</f>
        <v>167.55002987785863</v>
      </c>
      <c r="I51" s="124">
        <f>-PMT($F$7,$B51,NPV($F$7,I17:I$46))</f>
        <v>159.89770452289056</v>
      </c>
      <c r="J51" s="95">
        <f>-PMT($F$7,$B51,NPV($F$7,J17:J$46))</f>
        <v>2.2839255858672098E-3</v>
      </c>
      <c r="K51" s="96">
        <f>-PMT($F$7,$B51,NPV($F$7,K17:K$46))</f>
        <v>1.1351019186677913E-3</v>
      </c>
      <c r="L51" s="96">
        <f>-PMT($F$7,$B51,NPV($F$7,L17:L$46))</f>
        <v>3.1712735749399538E-3</v>
      </c>
      <c r="M51" s="96">
        <f>-PMT($F$7,$B51,NPV($F$7,M17:M$46))</f>
        <v>1.0038715007591047E-3</v>
      </c>
      <c r="N51" s="104">
        <f>-PMT($F$7,$B51,NPV($F$7,N17:N$46))</f>
        <v>0</v>
      </c>
      <c r="O51" s="95">
        <f>-PMT($F$7,$B51,NPV($F$7,O17:O$46))</f>
        <v>1.3712988079645234E-3</v>
      </c>
      <c r="P51" s="96">
        <f>-PMT($F$7,$B51,NPV($F$7,P17:P$46))</f>
        <v>6.8007582430869491E-4</v>
      </c>
      <c r="Q51" s="96">
        <f>-PMT($F$7,$B51,NPV($F$7,Q17:Q$46))</f>
        <v>1.6301690312371378E-3</v>
      </c>
      <c r="R51" s="96">
        <f>-PMT($F$7,$B51,NPV($F$7,R17:R$46))</f>
        <v>5.5130582355656038E-4</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8.0149339557464269E-2</v>
      </c>
      <c r="AA51" s="96">
        <f>-PMT($F$7,$B51,NPV($F$7,AA17:AA$46))</f>
        <v>7.3446353985253718E-2</v>
      </c>
      <c r="AB51" s="96">
        <f>-PMT($F$7,$B51,NPV($F$7,AB17:AB$46))</f>
        <v>8.6327592658126187E-2</v>
      </c>
      <c r="AC51" s="96">
        <f>-PMT($F$7,$B51,NPV($F$7,AC17:AC$46))</f>
        <v>6.3023349487772051E-2</v>
      </c>
      <c r="AD51" s="96">
        <f>-PMT($F$7,$B51,NPV($F$7,AD17:AD$46))</f>
        <v>5.2527935772372697E-3</v>
      </c>
      <c r="AE51" s="97">
        <f>-PMT($F$7,$B51,NPV($F$7,AE17:AE$46))</f>
        <v>3.6646833259270399E-3</v>
      </c>
      <c r="AF51" s="151">
        <f>-PMT($F$7,$B51,NPV($F$7,AF17:AF$46))</f>
        <v>140.9679436740023</v>
      </c>
      <c r="AG51" s="97"/>
      <c r="AH51" s="72">
        <f>-PMT($F$7,$B51,NPV($F$7,AH17:AH$46))</f>
        <v>9.5825817972760505E-3</v>
      </c>
      <c r="AI51" s="95">
        <f>-PMT($F$7,$B51,NPV($F$7,AI17:AI$46))</f>
        <v>2.0433028936390524E-3</v>
      </c>
      <c r="AJ51" s="96">
        <f>-PMT($F$7,$B51,NPV($F$7,AJ17:AJ$46))</f>
        <v>1.1633834620049983E-3</v>
      </c>
      <c r="AK51" s="96">
        <f>-PMT($F$7,$B51,NPV($F$7,AK17:AK$46))</f>
        <v>2.7029956557318717E-3</v>
      </c>
      <c r="AL51" s="97">
        <f>-PMT($F$7,$B51,NPV($F$7,AL17:AL$46))</f>
        <v>9.2217236819286895E-4</v>
      </c>
      <c r="AM51" s="100">
        <f>-PMT($F$7,$B51,NPV($F$7,AM17:AM$46))</f>
        <v>1.2268257948928663E-3</v>
      </c>
      <c r="AN51" s="96">
        <f>-PMT($F$7,$B51,NPV($F$7,AN17:AN$46))</f>
        <v>6.9702020047567969E-4</v>
      </c>
      <c r="AO51" s="96">
        <f>-PMT($F$7,$B51,NPV($F$7,AO17:AO$46))</f>
        <v>1.3894543329097833E-3</v>
      </c>
      <c r="AP51" s="96">
        <f>-PMT($F$7,$B51,NPV($F$7,AP17:AP$46))</f>
        <v>5.0643832056516556E-4</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65"/>
  <sheetViews>
    <sheetView showGridLines="0" showWhiteSpace="0" view="pageBreakPreview"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36</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36</v>
      </c>
      <c r="E2" s="2"/>
      <c r="F2" s="2"/>
      <c r="G2" s="2"/>
      <c r="H2" s="2"/>
      <c r="I2" s="2"/>
      <c r="J2" s="2"/>
      <c r="M2" s="2" t="s">
        <v>37</v>
      </c>
      <c r="N2" s="2"/>
      <c r="O2" s="2"/>
      <c r="P2" s="2"/>
      <c r="Q2" s="2"/>
      <c r="R2" s="2"/>
      <c r="S2" s="2"/>
      <c r="U2" s="2"/>
      <c r="V2" s="2"/>
      <c r="W2" s="2"/>
      <c r="X2" s="2"/>
      <c r="Y2" s="2"/>
      <c r="Z2" s="9" t="s">
        <v>4</v>
      </c>
      <c r="AA2" s="9" t="str">
        <f>M1</f>
        <v>ME</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8.0171148588296118E-2</v>
      </c>
      <c r="D16" s="90">
        <f t="shared" ref="D16:D46" si="1">(AA16+AH16)*(1+$F$5)</f>
        <v>7.1187182882144942E-2</v>
      </c>
      <c r="E16" s="90">
        <f t="shared" ref="E16:E46" si="2">(AB16+AH16)*(1+$F$5)</f>
        <v>4.309136975161456E-2</v>
      </c>
      <c r="F16" s="91">
        <f t="shared" ref="F16:F46" si="3">(AC16+AH16)*(1+$F$5)</f>
        <v>3.333981594887122E-2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7.3076312466326718E-2</v>
      </c>
      <c r="AA16" s="90">
        <v>6.4834142093710953E-2</v>
      </c>
      <c r="AB16" s="90">
        <v>3.9058166744600512E-2</v>
      </c>
      <c r="AC16" s="90">
        <v>3.0111787109056161E-2</v>
      </c>
      <c r="AD16" s="25"/>
      <c r="AE16" s="25"/>
      <c r="AF16" s="125">
        <v>39.674354000000001</v>
      </c>
      <c r="AG16" s="34">
        <v>0.17</v>
      </c>
      <c r="AH16" s="31">
        <v>4.7520000000000006E-4</v>
      </c>
      <c r="AI16" s="26"/>
      <c r="AJ16" s="25"/>
      <c r="AK16" s="25"/>
      <c r="AL16" s="27"/>
      <c r="AM16" s="26"/>
      <c r="AN16" s="25"/>
      <c r="AO16" s="25"/>
      <c r="AP16" s="27"/>
      <c r="AQ16" s="33"/>
      <c r="AR16" s="3"/>
    </row>
    <row r="17" spans="1:50" x14ac:dyDescent="0.2">
      <c r="A17" s="85">
        <f>A16+1</f>
        <v>2016</v>
      </c>
      <c r="B17" s="86"/>
      <c r="C17" s="92">
        <f t="shared" si="0"/>
        <v>7.2707871765680235E-2</v>
      </c>
      <c r="D17" s="93">
        <f t="shared" si="1"/>
        <v>6.7776884114325683E-2</v>
      </c>
      <c r="E17" s="93">
        <f t="shared" si="2"/>
        <v>5.1431132378401953E-2</v>
      </c>
      <c r="F17" s="94">
        <f t="shared" si="3"/>
        <v>3.3754327159674365E-2</v>
      </c>
      <c r="G17" s="105">
        <f>AF17*1.08</f>
        <v>41.208868800000005</v>
      </c>
      <c r="H17" s="106">
        <v>0</v>
      </c>
      <c r="I17" s="107">
        <f>(G17*$F$8)+(H17*(1-$F$8))</f>
        <v>20.604434400000002</v>
      </c>
      <c r="J17" s="92">
        <v>3.7249973558928597E-3</v>
      </c>
      <c r="K17" s="93">
        <v>2.2699832894851903E-3</v>
      </c>
      <c r="L17" s="93">
        <v>-2.3105247904990226E-3</v>
      </c>
      <c r="M17" s="93">
        <v>7.1677466411731257E-4</v>
      </c>
      <c r="N17" s="88"/>
      <c r="O17" s="98"/>
      <c r="P17" s="98"/>
      <c r="Q17" s="98"/>
      <c r="R17" s="98"/>
      <c r="S17" s="98"/>
      <c r="T17" s="92">
        <v>4.7251029999999999E-2</v>
      </c>
      <c r="U17" s="93">
        <v>4.6694589999999994E-2</v>
      </c>
      <c r="V17" s="93">
        <v>5.0357819999999998E-2</v>
      </c>
      <c r="W17" s="94">
        <v>4.8224799999999998E-2</v>
      </c>
      <c r="X17" s="85">
        <v>2016</v>
      </c>
      <c r="Y17" s="87"/>
      <c r="Z17" s="92">
        <v>6.6081605792984208E-2</v>
      </c>
      <c r="AA17" s="93">
        <v>6.1557763911007569E-2</v>
      </c>
      <c r="AB17" s="93">
        <v>4.6561661400985797E-2</v>
      </c>
      <c r="AC17" s="93">
        <v>3.0344408906740301E-2</v>
      </c>
      <c r="AD17" s="93">
        <v>8.0165338651302567E-3</v>
      </c>
      <c r="AE17" s="93">
        <v>5.0581638696833575E-3</v>
      </c>
      <c r="AF17" s="126">
        <v>38.156359999999999</v>
      </c>
      <c r="AG17" s="163">
        <v>0.17</v>
      </c>
      <c r="AH17" s="88">
        <v>6.2286371681415933E-4</v>
      </c>
      <c r="AI17" s="92">
        <v>3.8782413047188683E-3</v>
      </c>
      <c r="AJ17" s="93">
        <v>2.4537214491997571E-3</v>
      </c>
      <c r="AK17" s="93">
        <v>-2.7548619400878573E-3</v>
      </c>
      <c r="AL17" s="94">
        <v>8.9913498967617586E-4</v>
      </c>
      <c r="AM17" s="102"/>
      <c r="AN17" s="93"/>
      <c r="AO17" s="93"/>
      <c r="AP17" s="93"/>
      <c r="AQ17" s="144"/>
      <c r="AR17" s="3"/>
      <c r="AS17" s="3"/>
      <c r="AT17" s="3"/>
      <c r="AU17" s="3"/>
      <c r="AV17" s="3"/>
      <c r="AX17" s="32"/>
    </row>
    <row r="18" spans="1:50" x14ac:dyDescent="0.2">
      <c r="A18" s="69">
        <f t="shared" ref="A18:A46" si="4">A17+1</f>
        <v>2017</v>
      </c>
      <c r="B18" s="24"/>
      <c r="C18" s="89">
        <f t="shared" si="0"/>
        <v>6.9384008913493611E-2</v>
      </c>
      <c r="D18" s="90">
        <f t="shared" si="1"/>
        <v>6.4741902987476146E-2</v>
      </c>
      <c r="E18" s="90">
        <f t="shared" si="2"/>
        <v>5.3108925489626875E-2</v>
      </c>
      <c r="F18" s="91">
        <f t="shared" si="3"/>
        <v>3.9901072204407431E-2</v>
      </c>
      <c r="G18" s="108">
        <f t="shared" ref="G18:G46" si="5">AF18*1.08</f>
        <v>123.69105</v>
      </c>
      <c r="H18" s="168">
        <v>0</v>
      </c>
      <c r="I18" s="110">
        <f t="shared" ref="I18:I46" si="6">(G18*$F$8)+(H18*(1-$F$8))</f>
        <v>61.845525000000002</v>
      </c>
      <c r="J18" s="89">
        <v>3.56353353390085E-3</v>
      </c>
      <c r="K18" s="90">
        <v>2.1702619988190567E-3</v>
      </c>
      <c r="L18" s="90">
        <v>-2.3842250141007547E-3</v>
      </c>
      <c r="M18" s="90">
        <v>8.4863446081518681E-4</v>
      </c>
      <c r="N18" s="31"/>
      <c r="O18" s="99">
        <v>3.56353353390085E-3</v>
      </c>
      <c r="P18" s="99">
        <v>2.1702619988190567E-3</v>
      </c>
      <c r="Q18" s="99">
        <v>-2.3842250141007547E-3</v>
      </c>
      <c r="R18" s="99">
        <v>8.4863446081518681E-4</v>
      </c>
      <c r="S18" s="99"/>
      <c r="T18" s="89">
        <v>4.6940235000000004E-2</v>
      </c>
      <c r="U18" s="90">
        <v>4.6387454999999994E-2</v>
      </c>
      <c r="V18" s="90">
        <v>5.0026589999999996E-2</v>
      </c>
      <c r="W18" s="91">
        <v>4.7907600000000002E-2</v>
      </c>
      <c r="X18" s="69">
        <v>2017</v>
      </c>
      <c r="Y18" s="33"/>
      <c r="Z18" s="89">
        <v>6.3097133591323809E-2</v>
      </c>
      <c r="AA18" s="90">
        <v>5.8838320815161001E-2</v>
      </c>
      <c r="AB18" s="90">
        <v>4.8165864395115797E-2</v>
      </c>
      <c r="AC18" s="90">
        <v>3.6048567803171352E-2</v>
      </c>
      <c r="AD18" s="90">
        <v>4.712203879945605E-3</v>
      </c>
      <c r="AE18" s="90">
        <v>3.0079296278664506E-3</v>
      </c>
      <c r="AF18" s="125">
        <v>114.52875</v>
      </c>
      <c r="AG18" s="34">
        <v>0.17</v>
      </c>
      <c r="AH18" s="31">
        <v>5.5792045775289673E-4</v>
      </c>
      <c r="AI18" s="89">
        <v>3.7101349669582361E-3</v>
      </c>
      <c r="AJ18" s="90">
        <v>2.3459284663250378E-3</v>
      </c>
      <c r="AK18" s="90">
        <v>-2.8427354577455172E-3</v>
      </c>
      <c r="AL18" s="91">
        <v>1.0645422827599079E-3</v>
      </c>
      <c r="AM18" s="101">
        <v>3.7101349669582361E-3</v>
      </c>
      <c r="AN18" s="90">
        <v>2.3459284663250378E-3</v>
      </c>
      <c r="AO18" s="90">
        <v>-2.8427354577455172E-3</v>
      </c>
      <c r="AP18" s="90">
        <v>1.0645422827599079E-3</v>
      </c>
      <c r="AQ18" s="46"/>
      <c r="AR18" s="3"/>
      <c r="AS18" s="3"/>
      <c r="AT18" s="3"/>
      <c r="AU18" s="3"/>
      <c r="AV18" s="3"/>
      <c r="AX18" s="32"/>
    </row>
    <row r="19" spans="1:50" x14ac:dyDescent="0.2">
      <c r="A19" s="85">
        <f t="shared" si="4"/>
        <v>2018</v>
      </c>
      <c r="B19" s="86"/>
      <c r="C19" s="92">
        <f t="shared" si="0"/>
        <v>5.9281988179793355E-2</v>
      </c>
      <c r="D19" s="93">
        <f t="shared" si="1"/>
        <v>5.4535101023087923E-2</v>
      </c>
      <c r="E19" s="93">
        <f t="shared" si="2"/>
        <v>5.2379009566558429E-2</v>
      </c>
      <c r="F19" s="94">
        <f t="shared" si="3"/>
        <v>4.3485246050034246E-2</v>
      </c>
      <c r="G19" s="105">
        <f t="shared" si="5"/>
        <v>143.56055412000001</v>
      </c>
      <c r="H19" s="106">
        <v>0</v>
      </c>
      <c r="I19" s="107">
        <f t="shared" si="6"/>
        <v>71.780277060000003</v>
      </c>
      <c r="J19" s="92">
        <v>1.8856733864310749E-3</v>
      </c>
      <c r="K19" s="93">
        <v>1.1331313047883559E-3</v>
      </c>
      <c r="L19" s="93">
        <v>0</v>
      </c>
      <c r="M19" s="93">
        <v>0</v>
      </c>
      <c r="N19" s="88"/>
      <c r="O19" s="98">
        <v>1.8856733864310749E-3</v>
      </c>
      <c r="P19" s="98">
        <v>1.1331313047883559E-3</v>
      </c>
      <c r="Q19" s="98">
        <v>0</v>
      </c>
      <c r="R19" s="98">
        <v>0</v>
      </c>
      <c r="S19" s="98"/>
      <c r="T19" s="92">
        <v>4.6634535000000005E-2</v>
      </c>
      <c r="U19" s="93">
        <v>4.6085355000000001E-2</v>
      </c>
      <c r="V19" s="93">
        <v>4.9700790000000002E-2</v>
      </c>
      <c r="W19" s="94">
        <v>4.7595600000000002E-2</v>
      </c>
      <c r="X19" s="85">
        <v>2018</v>
      </c>
      <c r="Y19" s="87"/>
      <c r="Z19" s="92">
        <v>5.3642561356431161E-2</v>
      </c>
      <c r="AA19" s="93">
        <v>4.9287619010829849E-2</v>
      </c>
      <c r="AB19" s="93">
        <v>4.7309553454380773E-2</v>
      </c>
      <c r="AC19" s="93">
        <v>3.9150137384175096E-2</v>
      </c>
      <c r="AD19" s="93">
        <v>2.1778861948603726E-3</v>
      </c>
      <c r="AE19" s="93">
        <v>1.4347061225179572E-3</v>
      </c>
      <c r="AF19" s="126">
        <v>132.92643899999999</v>
      </c>
      <c r="AG19" s="163">
        <v>0.17</v>
      </c>
      <c r="AH19" s="88">
        <v>7.4458376264530774E-4</v>
      </c>
      <c r="AI19" s="92">
        <v>1.9632487531560123E-3</v>
      </c>
      <c r="AJ19" s="93">
        <v>1.2248498040483202E-3</v>
      </c>
      <c r="AK19" s="93">
        <v>0</v>
      </c>
      <c r="AL19" s="94">
        <v>0</v>
      </c>
      <c r="AM19" s="102">
        <v>1.9632487531560123E-3</v>
      </c>
      <c r="AN19" s="93">
        <v>1.2248498040483202E-3</v>
      </c>
      <c r="AO19" s="93">
        <v>0</v>
      </c>
      <c r="AP19" s="93">
        <v>0</v>
      </c>
      <c r="AQ19" s="144"/>
      <c r="AR19" s="3"/>
      <c r="AS19" s="3"/>
      <c r="AT19" s="3"/>
      <c r="AU19" s="3"/>
      <c r="AV19" s="3"/>
      <c r="AX19" s="32"/>
    </row>
    <row r="20" spans="1:50" x14ac:dyDescent="0.2">
      <c r="A20" s="69">
        <f t="shared" si="4"/>
        <v>2019</v>
      </c>
      <c r="B20" s="24"/>
      <c r="C20" s="89">
        <f t="shared" si="0"/>
        <v>5.8553047042661316E-2</v>
      </c>
      <c r="D20" s="90">
        <f t="shared" si="1"/>
        <v>5.3822080299540165E-2</v>
      </c>
      <c r="E20" s="90">
        <f t="shared" si="2"/>
        <v>5.2227282504751699E-2</v>
      </c>
      <c r="F20" s="91">
        <f t="shared" si="3"/>
        <v>4.3203094119781883E-2</v>
      </c>
      <c r="G20" s="108">
        <f t="shared" si="5"/>
        <v>133.15712580000002</v>
      </c>
      <c r="H20" s="168">
        <v>0</v>
      </c>
      <c r="I20" s="110">
        <f t="shared" si="6"/>
        <v>66.578562900000009</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5.2823258886516553E-2</v>
      </c>
      <c r="AA20" s="90">
        <v>4.848292242493752E-2</v>
      </c>
      <c r="AB20" s="90">
        <v>4.701980518201232E-2</v>
      </c>
      <c r="AC20" s="90">
        <v>3.8740733269195977E-2</v>
      </c>
      <c r="AD20" s="90">
        <v>1.3839507330476459E-3</v>
      </c>
      <c r="AE20" s="90">
        <v>9.4142823990538149E-4</v>
      </c>
      <c r="AF20" s="125">
        <v>123.29363499999999</v>
      </c>
      <c r="AG20" s="34">
        <v>0.17</v>
      </c>
      <c r="AH20" s="31">
        <v>8.9513289574152792E-4</v>
      </c>
      <c r="AI20" s="26"/>
      <c r="AJ20" s="25"/>
      <c r="AK20" s="25"/>
      <c r="AL20" s="27"/>
      <c r="AM20" s="147"/>
      <c r="AN20" s="25"/>
      <c r="AO20" s="25"/>
      <c r="AP20" s="25"/>
      <c r="AQ20" s="33"/>
      <c r="AR20" s="3"/>
      <c r="AS20" s="3"/>
      <c r="AT20" s="3"/>
      <c r="AU20" s="3"/>
      <c r="AV20" s="3"/>
    </row>
    <row r="21" spans="1:50" x14ac:dyDescent="0.2">
      <c r="A21" s="69">
        <f t="shared" si="4"/>
        <v>2020</v>
      </c>
      <c r="B21" s="24"/>
      <c r="C21" s="89">
        <f t="shared" si="0"/>
        <v>5.70170851050174E-2</v>
      </c>
      <c r="D21" s="90">
        <f t="shared" si="1"/>
        <v>5.1939967629455339E-2</v>
      </c>
      <c r="E21" s="90">
        <f t="shared" si="2"/>
        <v>5.2552554184916452E-2</v>
      </c>
      <c r="F21" s="91">
        <f t="shared" si="3"/>
        <v>4.1307470941233534E-2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5.1344251115703836E-2</v>
      </c>
      <c r="AA21" s="90">
        <v>4.668634517482121E-2</v>
      </c>
      <c r="AB21" s="90">
        <v>4.7248351189005715E-2</v>
      </c>
      <c r="AC21" s="90">
        <v>3.6931761057186527E-2</v>
      </c>
      <c r="AD21" s="90">
        <v>1.3587027935533897E-3</v>
      </c>
      <c r="AE21" s="90">
        <v>9.2529278913656228E-4</v>
      </c>
      <c r="AF21" s="125">
        <v>135.75391666666667</v>
      </c>
      <c r="AG21" s="34">
        <v>0.17</v>
      </c>
      <c r="AH21" s="31">
        <v>9.6500127422038441E-4</v>
      </c>
      <c r="AI21" s="26"/>
      <c r="AJ21" s="25"/>
      <c r="AK21" s="25"/>
      <c r="AL21" s="27"/>
      <c r="AM21" s="26"/>
      <c r="AN21" s="25"/>
      <c r="AO21" s="25"/>
      <c r="AP21" s="27"/>
      <c r="AQ21" s="33"/>
      <c r="AR21" s="3"/>
      <c r="AS21" s="3"/>
      <c r="AT21" s="3"/>
      <c r="AU21" s="3"/>
      <c r="AV21" s="3"/>
    </row>
    <row r="22" spans="1:50" x14ac:dyDescent="0.2">
      <c r="A22" s="69">
        <f t="shared" si="4"/>
        <v>2021</v>
      </c>
      <c r="B22" s="24"/>
      <c r="C22" s="89">
        <f t="shared" si="0"/>
        <v>5.8751125277732109E-2</v>
      </c>
      <c r="D22" s="90">
        <f t="shared" si="1"/>
        <v>5.3928336271153697E-2</v>
      </c>
      <c r="E22" s="90">
        <f t="shared" si="2"/>
        <v>5.5137950004717363E-2</v>
      </c>
      <c r="F22" s="91">
        <f t="shared" si="3"/>
        <v>4.410134211629177E-2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5.3198015836377142E-2</v>
      </c>
      <c r="AA22" s="90">
        <v>4.8773438766121717E-2</v>
      </c>
      <c r="AB22" s="90">
        <v>4.9883176136363616E-2</v>
      </c>
      <c r="AC22" s="90">
        <v>3.9757847798358482E-2</v>
      </c>
      <c r="AD22" s="90">
        <v>2.2085672612499999E-4</v>
      </c>
      <c r="AE22" s="90">
        <v>2.1885382968749999E-4</v>
      </c>
      <c r="AF22" s="125">
        <v>138.60024999999999</v>
      </c>
      <c r="AG22" s="34">
        <v>0.17</v>
      </c>
      <c r="AH22" s="31">
        <v>7.0209909732203756E-4</v>
      </c>
      <c r="AI22" s="26"/>
      <c r="AJ22" s="25"/>
      <c r="AK22" s="25"/>
      <c r="AL22" s="27"/>
      <c r="AM22" s="26"/>
      <c r="AN22" s="25"/>
      <c r="AO22" s="25"/>
      <c r="AP22" s="27"/>
      <c r="AQ22" s="33"/>
      <c r="AR22" s="3"/>
      <c r="AS22" s="3"/>
      <c r="AT22" s="3"/>
      <c r="AU22" s="3"/>
      <c r="AV22" s="3"/>
    </row>
    <row r="23" spans="1:50" x14ac:dyDescent="0.2">
      <c r="A23" s="69">
        <f t="shared" si="4"/>
        <v>2022</v>
      </c>
      <c r="B23" s="24"/>
      <c r="C23" s="89">
        <f t="shared" si="0"/>
        <v>6.1846978465433515E-2</v>
      </c>
      <c r="D23" s="90">
        <f t="shared" si="1"/>
        <v>5.620731008645187E-2</v>
      </c>
      <c r="E23" s="90">
        <f t="shared" si="2"/>
        <v>5.767037048307376E-2</v>
      </c>
      <c r="F23" s="91">
        <f t="shared" si="3"/>
        <v>4.5995470449897359E-2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5.6385018893736497E-2</v>
      </c>
      <c r="AA23" s="90">
        <v>5.1211011206597372E-2</v>
      </c>
      <c r="AB23" s="90">
        <v>5.2553268451204616E-2</v>
      </c>
      <c r="AC23" s="90">
        <v>4.1842350989574888E-2</v>
      </c>
      <c r="AD23" s="90">
        <v>2.2059071174E-4</v>
      </c>
      <c r="AE23" s="90">
        <v>2.1845480810999998E-4</v>
      </c>
      <c r="AF23" s="125">
        <v>139.90333333333334</v>
      </c>
      <c r="AG23" s="34">
        <v>0.17</v>
      </c>
      <c r="AH23" s="31">
        <v>3.5532832225754663E-4</v>
      </c>
      <c r="AI23" s="26"/>
      <c r="AJ23" s="25"/>
      <c r="AK23" s="25"/>
      <c r="AL23" s="27"/>
      <c r="AM23" s="26"/>
      <c r="AN23" s="25"/>
      <c r="AO23" s="25"/>
      <c r="AP23" s="27"/>
      <c r="AQ23" s="33"/>
      <c r="AR23" s="3"/>
      <c r="AS23" s="3"/>
      <c r="AT23" s="3"/>
      <c r="AU23" s="3"/>
      <c r="AV23" s="3"/>
    </row>
    <row r="24" spans="1:50" x14ac:dyDescent="0.2">
      <c r="A24" s="69">
        <f t="shared" si="4"/>
        <v>2023</v>
      </c>
      <c r="B24" s="24"/>
      <c r="C24" s="89">
        <f t="shared" si="0"/>
        <v>6.3195330230688615E-2</v>
      </c>
      <c r="D24" s="90">
        <f t="shared" si="1"/>
        <v>5.7840634499196929E-2</v>
      </c>
      <c r="E24" s="90">
        <f t="shared" si="2"/>
        <v>6.1648495025676993E-2</v>
      </c>
      <c r="F24" s="91">
        <f t="shared" si="3"/>
        <v>4.850842274694403E-2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5.7664167184117987E-2</v>
      </c>
      <c r="AA24" s="90">
        <v>5.2751602292841218E-2</v>
      </c>
      <c r="AB24" s="90">
        <v>5.624505231713485E-2</v>
      </c>
      <c r="AC24" s="90">
        <v>4.4189940134811034E-2</v>
      </c>
      <c r="AD24" s="90">
        <v>2.2034515999999995E-4</v>
      </c>
      <c r="AE24" s="90">
        <v>2.1808648049999996E-4</v>
      </c>
      <c r="AF24" s="125">
        <v>137.72916666666666</v>
      </c>
      <c r="AG24" s="34">
        <v>0.17</v>
      </c>
      <c r="AH24" s="31">
        <v>3.1320000000000002E-4</v>
      </c>
      <c r="AI24" s="26"/>
      <c r="AJ24" s="25"/>
      <c r="AK24" s="25"/>
      <c r="AL24" s="27"/>
      <c r="AM24" s="26"/>
      <c r="AN24" s="25"/>
      <c r="AO24" s="25"/>
      <c r="AP24" s="27"/>
      <c r="AQ24" s="33"/>
      <c r="AR24" s="3"/>
      <c r="AS24" s="3"/>
      <c r="AT24" s="3"/>
      <c r="AU24" s="3"/>
      <c r="AV24" s="3"/>
    </row>
    <row r="25" spans="1:50" x14ac:dyDescent="0.2">
      <c r="A25" s="69">
        <f t="shared" si="4"/>
        <v>2024</v>
      </c>
      <c r="B25" s="24"/>
      <c r="C25" s="89">
        <f t="shared" si="0"/>
        <v>6.5123747332996612E-2</v>
      </c>
      <c r="D25" s="90">
        <f t="shared" si="1"/>
        <v>5.9925357512345574E-2</v>
      </c>
      <c r="E25" s="90">
        <f t="shared" si="2"/>
        <v>6.15711704397175E-2</v>
      </c>
      <c r="F25" s="91">
        <f t="shared" si="3"/>
        <v>5.0747900176333745E-2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5.9433357186235415E-2</v>
      </c>
      <c r="AA25" s="90">
        <v>5.4664192213161072E-2</v>
      </c>
      <c r="AB25" s="90">
        <v>5.6174112330016054E-2</v>
      </c>
      <c r="AC25" s="90">
        <v>4.6244506583792422E-2</v>
      </c>
      <c r="AD25" s="90">
        <v>2.1992418325210157E-4</v>
      </c>
      <c r="AE25" s="90">
        <v>2.1745501537815236E-4</v>
      </c>
      <c r="AF25" s="125">
        <v>140.57233333333332</v>
      </c>
      <c r="AG25" s="34">
        <v>0.17</v>
      </c>
      <c r="AH25" s="31">
        <v>3.1320000000000002E-4</v>
      </c>
      <c r="AI25" s="26"/>
      <c r="AJ25" s="25"/>
      <c r="AK25" s="25"/>
      <c r="AL25" s="27"/>
      <c r="AM25" s="26"/>
      <c r="AN25" s="25"/>
      <c r="AO25" s="25"/>
      <c r="AP25" s="27"/>
      <c r="AQ25" s="33"/>
      <c r="AR25" s="3"/>
      <c r="AS25" s="3"/>
      <c r="AT25" s="3"/>
      <c r="AU25" s="3"/>
      <c r="AV25" s="3"/>
    </row>
    <row r="26" spans="1:50" x14ac:dyDescent="0.2">
      <c r="A26" s="69">
        <f t="shared" si="4"/>
        <v>2025</v>
      </c>
      <c r="B26" s="24"/>
      <c r="C26" s="89">
        <f t="shared" si="0"/>
        <v>6.7887550432709276E-2</v>
      </c>
      <c r="D26" s="90">
        <f t="shared" si="1"/>
        <v>6.1696177303326494E-2</v>
      </c>
      <c r="E26" s="90">
        <f t="shared" si="2"/>
        <v>6.6589218010043152E-2</v>
      </c>
      <c r="F26" s="91">
        <f t="shared" si="3"/>
        <v>5.2518616052125662E-2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6.1968956360283732E-2</v>
      </c>
      <c r="AA26" s="90">
        <v>5.6288797525987602E-2</v>
      </c>
      <c r="AB26" s="90">
        <v>6.0777825697287298E-2</v>
      </c>
      <c r="AC26" s="90">
        <v>4.7869016561583176E-2</v>
      </c>
      <c r="AD26" s="90">
        <v>2.1950474209444536E-4</v>
      </c>
      <c r="AE26" s="90">
        <v>2.1682585364166804E-4</v>
      </c>
      <c r="AF26" s="125">
        <v>143.499</v>
      </c>
      <c r="AG26" s="34">
        <v>0.17</v>
      </c>
      <c r="AH26" s="31">
        <v>3.1320000000000002E-4</v>
      </c>
      <c r="AI26" s="26"/>
      <c r="AJ26" s="25"/>
      <c r="AK26" s="25"/>
      <c r="AL26" s="27"/>
      <c r="AM26" s="26"/>
      <c r="AN26" s="25"/>
      <c r="AO26" s="25"/>
      <c r="AP26" s="27"/>
      <c r="AQ26" s="33"/>
      <c r="AR26" s="3"/>
      <c r="AS26" s="3"/>
      <c r="AT26" s="3"/>
      <c r="AU26" s="3"/>
      <c r="AV26" s="3"/>
    </row>
    <row r="27" spans="1:50" x14ac:dyDescent="0.2">
      <c r="A27" s="69">
        <f t="shared" si="4"/>
        <v>2026</v>
      </c>
      <c r="B27" s="24"/>
      <c r="C27" s="89">
        <f t="shared" si="0"/>
        <v>7.0392593552822944E-2</v>
      </c>
      <c r="D27" s="90">
        <f t="shared" si="1"/>
        <v>6.3867623326809939E-2</v>
      </c>
      <c r="E27" s="90">
        <f t="shared" si="2"/>
        <v>7.198935394802837E-2</v>
      </c>
      <c r="F27" s="91">
        <f t="shared" si="3"/>
        <v>5.5308174033617652E-2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6.4267161057635719E-2</v>
      </c>
      <c r="AA27" s="90">
        <v>5.8280949841110034E-2</v>
      </c>
      <c r="AB27" s="90">
        <v>6.573207885140217E-2</v>
      </c>
      <c r="AC27" s="90">
        <v>5.0428244067539124E-2</v>
      </c>
      <c r="AD27" s="90">
        <v>2.1908683092568301E-4</v>
      </c>
      <c r="AE27" s="90">
        <v>2.1619898688852451E-4</v>
      </c>
      <c r="AF27" s="125">
        <v>144.08466666666666</v>
      </c>
      <c r="AG27" s="34">
        <v>0.17</v>
      </c>
      <c r="AH27" s="31">
        <v>3.1320000000000002E-4</v>
      </c>
      <c r="AI27" s="26"/>
      <c r="AJ27" s="25"/>
      <c r="AK27" s="25"/>
      <c r="AL27" s="27"/>
      <c r="AM27" s="147"/>
      <c r="AN27" s="28"/>
      <c r="AO27" s="28"/>
      <c r="AP27" s="27"/>
      <c r="AQ27" s="33"/>
      <c r="AR27" s="3"/>
      <c r="AS27" s="3"/>
      <c r="AT27" s="3"/>
      <c r="AU27" s="3"/>
      <c r="AV27" s="3"/>
    </row>
    <row r="28" spans="1:50" x14ac:dyDescent="0.2">
      <c r="A28" s="69">
        <f t="shared" si="4"/>
        <v>2027</v>
      </c>
      <c r="B28" s="24"/>
      <c r="C28" s="89">
        <f t="shared" si="0"/>
        <v>7.2020994510835767E-2</v>
      </c>
      <c r="D28" s="90">
        <f t="shared" si="1"/>
        <v>6.5773053433658871E-2</v>
      </c>
      <c r="E28" s="90">
        <f t="shared" si="2"/>
        <v>6.9283298099431859E-2</v>
      </c>
      <c r="F28" s="91">
        <f t="shared" si="3"/>
        <v>5.700509852365241E-2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6.5761106890675006E-2</v>
      </c>
      <c r="AA28" s="90">
        <v>6.0029050856567762E-2</v>
      </c>
      <c r="AB28" s="90">
        <v>6.3249458806818218E-2</v>
      </c>
      <c r="AC28" s="90">
        <v>5.1985055526286614E-2</v>
      </c>
      <c r="AD28" s="90">
        <v>2.1867044416489821E-4</v>
      </c>
      <c r="AE28" s="90">
        <v>2.1557440674734737E-4</v>
      </c>
      <c r="AF28" s="125">
        <v>142.74658333333332</v>
      </c>
      <c r="AG28" s="34">
        <v>0.17</v>
      </c>
      <c r="AH28" s="31">
        <v>3.1320000000000002E-4</v>
      </c>
      <c r="AI28" s="26"/>
      <c r="AJ28" s="25"/>
      <c r="AK28" s="25"/>
      <c r="AL28" s="27"/>
      <c r="AM28" s="147"/>
      <c r="AN28" s="28"/>
      <c r="AO28" s="28"/>
      <c r="AP28" s="27"/>
      <c r="AQ28" s="33"/>
      <c r="AR28" s="3"/>
      <c r="AS28" s="3"/>
      <c r="AT28" s="3"/>
      <c r="AU28" s="3"/>
      <c r="AV28" s="3"/>
    </row>
    <row r="29" spans="1:50" x14ac:dyDescent="0.2">
      <c r="A29" s="69">
        <f t="shared" si="4"/>
        <v>2028</v>
      </c>
      <c r="B29" s="24"/>
      <c r="C29" s="89">
        <f t="shared" si="0"/>
        <v>7.3635475976401479E-2</v>
      </c>
      <c r="D29" s="90">
        <f t="shared" si="1"/>
        <v>6.7917880920737916E-2</v>
      </c>
      <c r="E29" s="90">
        <f t="shared" si="2"/>
        <v>7.3674659242191895E-2</v>
      </c>
      <c r="F29" s="91">
        <f t="shared" si="3"/>
        <v>5.950180960004723E-2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6.724228254715732E-2</v>
      </c>
      <c r="AA29" s="90">
        <v>6.1996782496089829E-2</v>
      </c>
      <c r="AB29" s="90">
        <v>6.7278230497423749E-2</v>
      </c>
      <c r="AC29" s="90">
        <v>5.4275616146832316E-2</v>
      </c>
      <c r="AD29" s="90">
        <v>2.1825557625153202E-4</v>
      </c>
      <c r="AE29" s="90">
        <v>2.1495210487729806E-4</v>
      </c>
      <c r="AF29" s="125">
        <v>146.17499999999998</v>
      </c>
      <c r="AG29" s="34">
        <v>0.17</v>
      </c>
      <c r="AH29" s="31">
        <v>3.1320000000000002E-4</v>
      </c>
      <c r="AI29" s="26"/>
      <c r="AJ29" s="25"/>
      <c r="AK29" s="25"/>
      <c r="AL29" s="27"/>
      <c r="AM29" s="147"/>
      <c r="AN29" s="28"/>
      <c r="AO29" s="28"/>
      <c r="AP29" s="27"/>
      <c r="AQ29" s="33"/>
      <c r="AR29" s="3"/>
      <c r="AS29" s="3"/>
      <c r="AT29" s="3"/>
      <c r="AU29" s="3"/>
      <c r="AV29" s="3"/>
    </row>
    <row r="30" spans="1:50" x14ac:dyDescent="0.2">
      <c r="A30" s="69">
        <f t="shared" si="4"/>
        <v>2029</v>
      </c>
      <c r="B30" s="24"/>
      <c r="C30" s="89">
        <f t="shared" si="0"/>
        <v>7.7163699448144607E-2</v>
      </c>
      <c r="D30" s="90">
        <f t="shared" si="1"/>
        <v>7.1848324279693079E-2</v>
      </c>
      <c r="E30" s="90">
        <f t="shared" si="2"/>
        <v>7.6555448931497627E-2</v>
      </c>
      <c r="F30" s="91">
        <f t="shared" si="3"/>
        <v>6.2181963804520464E-2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7.0479184814811566E-2</v>
      </c>
      <c r="AA30" s="90">
        <v>6.5602693834580797E-2</v>
      </c>
      <c r="AB30" s="90">
        <v>6.9921156817887728E-2</v>
      </c>
      <c r="AC30" s="90">
        <v>5.6734473215156386E-2</v>
      </c>
      <c r="AD30" s="90">
        <v>2.1784222164530865E-4</v>
      </c>
      <c r="AE30" s="90">
        <v>2.1433207296796299E-4</v>
      </c>
      <c r="AF30" s="125">
        <v>151.86149999999998</v>
      </c>
      <c r="AG30" s="34">
        <v>0.17</v>
      </c>
      <c r="AH30" s="31">
        <v>3.1320000000000002E-4</v>
      </c>
      <c r="AI30" s="26"/>
      <c r="AJ30" s="25"/>
      <c r="AK30" s="25"/>
      <c r="AL30" s="27"/>
      <c r="AM30" s="147"/>
      <c r="AN30" s="28"/>
      <c r="AO30" s="28"/>
      <c r="AP30" s="27"/>
      <c r="AQ30" s="33"/>
      <c r="AR30" s="3"/>
      <c r="AS30" s="3"/>
      <c r="AT30" s="3"/>
      <c r="AU30" s="3"/>
      <c r="AV30" s="3"/>
    </row>
    <row r="31" spans="1:50" x14ac:dyDescent="0.2">
      <c r="A31" s="69">
        <f t="shared" si="4"/>
        <v>2030</v>
      </c>
      <c r="B31" s="24"/>
      <c r="C31" s="89">
        <f t="shared" si="0"/>
        <v>8.4480791435290636E-2</v>
      </c>
      <c r="D31" s="90">
        <f t="shared" si="1"/>
        <v>7.5165710390933518E-2</v>
      </c>
      <c r="E31" s="90">
        <f t="shared" si="2"/>
        <v>9.4360968671985207E-2</v>
      </c>
      <c r="F31" s="91">
        <f t="shared" si="3"/>
        <v>6.7513508777257841E-2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7.7192113243385901E-2</v>
      </c>
      <c r="AA31" s="90">
        <v>6.8646167331131658E-2</v>
      </c>
      <c r="AB31" s="90">
        <v>8.6256496029344223E-2</v>
      </c>
      <c r="AC31" s="90">
        <v>6.1625798878218202E-2</v>
      </c>
      <c r="AD31" s="90">
        <v>2.1743037482616152E-4</v>
      </c>
      <c r="AE31" s="90">
        <v>2.1371430273924228E-4</v>
      </c>
      <c r="AF31" s="125">
        <v>153.53399999999999</v>
      </c>
      <c r="AG31" s="34">
        <v>0.17</v>
      </c>
      <c r="AH31" s="31">
        <v>3.1320000000000002E-4</v>
      </c>
      <c r="AI31" s="26"/>
      <c r="AJ31" s="25"/>
      <c r="AK31" s="25"/>
      <c r="AL31" s="27"/>
      <c r="AM31" s="147"/>
      <c r="AN31" s="28"/>
      <c r="AO31" s="28"/>
      <c r="AP31" s="27"/>
      <c r="AQ31" s="33"/>
      <c r="AR31" s="3"/>
      <c r="AS31" s="3"/>
      <c r="AT31" s="3"/>
      <c r="AU31" s="3"/>
      <c r="AV31" s="3"/>
    </row>
    <row r="32" spans="1:50" x14ac:dyDescent="0.2">
      <c r="A32" s="69">
        <f t="shared" si="4"/>
        <v>2031</v>
      </c>
      <c r="B32" s="24"/>
      <c r="C32" s="89">
        <f t="shared" si="0"/>
        <v>8.7398759474981338E-2</v>
      </c>
      <c r="D32" s="90">
        <f t="shared" si="1"/>
        <v>7.7945822794027134E-2</v>
      </c>
      <c r="E32" s="90">
        <f t="shared" si="2"/>
        <v>9.8568819310644651E-2</v>
      </c>
      <c r="F32" s="91">
        <f t="shared" si="3"/>
        <v>7.0316956509343553E-2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7.9869148142184709E-2</v>
      </c>
      <c r="AA32" s="90">
        <v>7.1196729168832226E-2</v>
      </c>
      <c r="AB32" s="90">
        <v>9.0116909459307018E-2</v>
      </c>
      <c r="AC32" s="90">
        <v>6.4197769274627114E-2</v>
      </c>
      <c r="AD32" s="90">
        <v>2.1743037482616152E-4</v>
      </c>
      <c r="AE32" s="90">
        <v>2.1371430273924228E-4</v>
      </c>
      <c r="AF32" s="125">
        <v>146.98345833333332</v>
      </c>
      <c r="AG32" s="34">
        <v>0.17</v>
      </c>
      <c r="AH32" s="31">
        <v>3.1320000000000002E-4</v>
      </c>
      <c r="AI32" s="26"/>
      <c r="AJ32" s="25"/>
      <c r="AK32" s="25"/>
      <c r="AL32" s="27"/>
      <c r="AM32" s="147"/>
      <c r="AN32" s="28"/>
      <c r="AO32" s="28"/>
      <c r="AP32" s="27"/>
      <c r="AQ32" s="33"/>
      <c r="AR32" s="3"/>
      <c r="AS32" s="3"/>
      <c r="AT32" s="3"/>
      <c r="AU32" s="3"/>
      <c r="AV32" s="3"/>
    </row>
    <row r="33" spans="1:48" x14ac:dyDescent="0.2">
      <c r="A33" s="69">
        <f t="shared" si="4"/>
        <v>2032</v>
      </c>
      <c r="B33" s="24"/>
      <c r="C33" s="89">
        <f t="shared" si="0"/>
        <v>9.0417923115460971E-2</v>
      </c>
      <c r="D33" s="90">
        <f t="shared" si="1"/>
        <v>8.0829230819812151E-2</v>
      </c>
      <c r="E33" s="90">
        <f t="shared" si="2"/>
        <v>0.10296499249733845</v>
      </c>
      <c r="F33" s="91">
        <f t="shared" si="3"/>
        <v>7.3237406936827232E-2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8.263902304170731E-2</v>
      </c>
      <c r="AA33" s="90">
        <v>7.3842057632855174E-2</v>
      </c>
      <c r="AB33" s="90">
        <v>9.4150095869117836E-2</v>
      </c>
      <c r="AC33" s="90">
        <v>6.6877081593419471E-2</v>
      </c>
      <c r="AD33" s="90">
        <v>2.1743037482616152E-4</v>
      </c>
      <c r="AE33" s="90">
        <v>2.1371430273924228E-4</v>
      </c>
      <c r="AF33" s="125">
        <v>146.98345833333332</v>
      </c>
      <c r="AG33" s="34">
        <v>0.17</v>
      </c>
      <c r="AH33" s="31">
        <v>3.1320000000000002E-4</v>
      </c>
      <c r="AI33" s="26"/>
      <c r="AJ33" s="25"/>
      <c r="AK33" s="25"/>
      <c r="AL33" s="27"/>
      <c r="AM33" s="147"/>
      <c r="AN33" s="28"/>
      <c r="AO33" s="28"/>
      <c r="AP33" s="27"/>
      <c r="AQ33" s="33"/>
      <c r="AR33" s="3"/>
      <c r="AS33" s="3"/>
      <c r="AT33" s="3"/>
      <c r="AU33" s="3"/>
      <c r="AV33" s="3"/>
    </row>
    <row r="34" spans="1:48" x14ac:dyDescent="0.2">
      <c r="A34" s="69">
        <f t="shared" si="4"/>
        <v>2033</v>
      </c>
      <c r="B34" s="24"/>
      <c r="C34" s="89">
        <f t="shared" si="0"/>
        <v>9.3541791836435864E-2</v>
      </c>
      <c r="D34" s="90">
        <f t="shared" si="1"/>
        <v>8.3819772437449605E-2</v>
      </c>
      <c r="E34" s="90">
        <f t="shared" si="2"/>
        <v>0.10755791661632817</v>
      </c>
      <c r="F34" s="91">
        <f t="shared" si="3"/>
        <v>7.6279743200768954E-2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8.5504957648106297E-2</v>
      </c>
      <c r="AA34" s="90">
        <v>7.6585673795825315E-2</v>
      </c>
      <c r="AB34" s="90">
        <v>9.8363787721401988E-2</v>
      </c>
      <c r="AC34" s="90">
        <v>6.9668215780521972E-2</v>
      </c>
      <c r="AD34" s="90">
        <v>2.1743037482616152E-4</v>
      </c>
      <c r="AE34" s="90">
        <v>2.1371430273924228E-4</v>
      </c>
      <c r="AF34" s="125">
        <v>146.98345833333332</v>
      </c>
      <c r="AG34" s="34">
        <v>0.17</v>
      </c>
      <c r="AH34" s="31">
        <v>3.1320000000000002E-4</v>
      </c>
      <c r="AI34" s="26"/>
      <c r="AJ34" s="25"/>
      <c r="AK34" s="25"/>
      <c r="AL34" s="27"/>
      <c r="AM34" s="147"/>
      <c r="AN34" s="28"/>
      <c r="AO34" s="28"/>
      <c r="AP34" s="27"/>
      <c r="AQ34" s="33"/>
      <c r="AR34" s="3"/>
      <c r="AS34" s="3"/>
      <c r="AT34" s="3"/>
      <c r="AU34" s="3"/>
      <c r="AV34" s="3"/>
    </row>
    <row r="35" spans="1:48" x14ac:dyDescent="0.2">
      <c r="A35" s="69">
        <f t="shared" si="4"/>
        <v>2034</v>
      </c>
      <c r="B35" s="24"/>
      <c r="C35" s="89">
        <f t="shared" si="0"/>
        <v>9.677399682693287E-2</v>
      </c>
      <c r="D35" s="90">
        <f t="shared" si="1"/>
        <v>8.6921428216598901E-2</v>
      </c>
      <c r="E35" s="90">
        <f t="shared" si="2"/>
        <v>0.11235639726459909</v>
      </c>
      <c r="F35" s="91">
        <f t="shared" si="3"/>
        <v>7.9449052241521947E-2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8.8470283327461346E-2</v>
      </c>
      <c r="AA35" s="90">
        <v>7.9431229556512745E-2</v>
      </c>
      <c r="AB35" s="90">
        <v>0.10276606354550374</v>
      </c>
      <c r="AC35" s="90">
        <v>7.257583875368985E-2</v>
      </c>
      <c r="AD35" s="90">
        <v>2.1743037482616152E-4</v>
      </c>
      <c r="AE35" s="90">
        <v>2.1371430273924228E-4</v>
      </c>
      <c r="AF35" s="125">
        <v>146.98345833333332</v>
      </c>
      <c r="AG35" s="34">
        <v>0.17</v>
      </c>
      <c r="AH35" s="31">
        <v>3.1320000000000002E-4</v>
      </c>
      <c r="AI35" s="26"/>
      <c r="AJ35" s="25"/>
      <c r="AK35" s="25"/>
      <c r="AL35" s="27"/>
      <c r="AM35" s="147"/>
      <c r="AN35" s="28"/>
      <c r="AO35" s="28"/>
      <c r="AP35" s="27"/>
      <c r="AQ35" s="33"/>
      <c r="AR35" s="3"/>
      <c r="AS35" s="3"/>
      <c r="AT35" s="3"/>
      <c r="AU35" s="3"/>
      <c r="AV35" s="3"/>
    </row>
    <row r="36" spans="1:48" x14ac:dyDescent="0.2">
      <c r="A36" s="69">
        <f t="shared" si="4"/>
        <v>2035</v>
      </c>
      <c r="B36" s="24"/>
      <c r="C36" s="89">
        <f t="shared" si="0"/>
        <v>0.10011829520619811</v>
      </c>
      <c r="D36" s="90">
        <f t="shared" si="1"/>
        <v>9.0138326625767456E-2</v>
      </c>
      <c r="E36" s="90">
        <f t="shared" si="2"/>
        <v>0.11736963413403276</v>
      </c>
      <c r="F36" s="91">
        <f t="shared" si="3"/>
        <v>8.2750633304354448E-2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9.1538446978163393E-2</v>
      </c>
      <c r="AA36" s="90">
        <v>8.238251250070408E-2</v>
      </c>
      <c r="AB36" s="90">
        <v>0.10736536342571812</v>
      </c>
      <c r="AC36" s="90">
        <v>7.5604812205829763E-2</v>
      </c>
      <c r="AD36" s="90">
        <v>2.1743037482616152E-4</v>
      </c>
      <c r="AE36" s="90">
        <v>2.1371430273924228E-4</v>
      </c>
      <c r="AF36" s="125">
        <v>146.98345833333332</v>
      </c>
      <c r="AG36" s="34">
        <v>0.17</v>
      </c>
      <c r="AH36" s="31">
        <v>3.1320000000000002E-4</v>
      </c>
      <c r="AI36" s="26"/>
      <c r="AJ36" s="25"/>
      <c r="AK36" s="25"/>
      <c r="AL36" s="27"/>
      <c r="AM36" s="147"/>
      <c r="AN36" s="28"/>
      <c r="AO36" s="28"/>
      <c r="AP36" s="27"/>
      <c r="AQ36" s="33"/>
      <c r="AR36" s="3"/>
      <c r="AS36" s="3"/>
      <c r="AT36" s="3"/>
      <c r="AU36" s="3"/>
      <c r="AV36" s="3"/>
    </row>
    <row r="37" spans="1:48" x14ac:dyDescent="0.2">
      <c r="A37" s="69">
        <f t="shared" si="4"/>
        <v>2036</v>
      </c>
      <c r="B37" s="24"/>
      <c r="C37" s="89">
        <f t="shared" si="0"/>
        <v>0.10357857439097724</v>
      </c>
      <c r="D37" s="90">
        <f t="shared" si="1"/>
        <v>9.3474749527521397E-2</v>
      </c>
      <c r="E37" s="90">
        <f t="shared" si="2"/>
        <v>0.12260723864914221</v>
      </c>
      <c r="F37" s="91">
        <f t="shared" si="3"/>
        <v>8.6190006800056354E-2</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9.4713015037593801E-2</v>
      </c>
      <c r="AA37" s="90">
        <v>8.5443450942680174E-2</v>
      </c>
      <c r="AB37" s="90">
        <v>0.11217050518269926</v>
      </c>
      <c r="AC37" s="90">
        <v>7.8760200733996644E-2</v>
      </c>
      <c r="AD37" s="90">
        <v>2.1743037482616152E-4</v>
      </c>
      <c r="AE37" s="90">
        <v>2.1371430273924228E-4</v>
      </c>
      <c r="AF37" s="125">
        <v>146.98345833333332</v>
      </c>
      <c r="AG37" s="34">
        <v>0.17</v>
      </c>
      <c r="AH37" s="31">
        <v>3.1320000000000002E-4</v>
      </c>
      <c r="AI37" s="26"/>
      <c r="AJ37" s="25"/>
      <c r="AK37" s="25"/>
      <c r="AL37" s="27"/>
      <c r="AM37" s="147"/>
      <c r="AN37" s="28"/>
      <c r="AO37" s="28"/>
      <c r="AP37" s="27"/>
      <c r="AQ37" s="33"/>
      <c r="AR37" s="3"/>
      <c r="AS37" s="3"/>
      <c r="AT37" s="3"/>
      <c r="AU37" s="3"/>
      <c r="AV37" s="3"/>
    </row>
    <row r="38" spans="1:48" x14ac:dyDescent="0.2">
      <c r="A38" s="69">
        <f t="shared" si="4"/>
        <v>2037</v>
      </c>
      <c r="B38" s="24"/>
      <c r="C38" s="89">
        <f t="shared" si="0"/>
        <v>0.1071588566142538</v>
      </c>
      <c r="D38" s="90">
        <f t="shared" si="1"/>
        <v>9.6935137877871974E-2</v>
      </c>
      <c r="E38" s="90">
        <f t="shared" si="2"/>
        <v>0.12807925239418472</v>
      </c>
      <c r="F38" s="91">
        <f t="shared" si="3"/>
        <v>8.9772923535345606E-2</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9.7997677627755769E-2</v>
      </c>
      <c r="AA38" s="90">
        <v>8.861811915401098E-2</v>
      </c>
      <c r="AB38" s="90">
        <v>0.11719070127906854</v>
      </c>
      <c r="AC38" s="90">
        <v>8.2047280307656512E-2</v>
      </c>
      <c r="AD38" s="90">
        <v>2.1743037482616152E-4</v>
      </c>
      <c r="AE38" s="90">
        <v>2.1371430273924228E-4</v>
      </c>
      <c r="AF38" s="125">
        <v>146.98345833333332</v>
      </c>
      <c r="AG38" s="34">
        <v>0.17</v>
      </c>
      <c r="AH38" s="31">
        <v>3.1320000000000002E-4</v>
      </c>
      <c r="AI38" s="26"/>
      <c r="AJ38" s="25"/>
      <c r="AK38" s="25"/>
      <c r="AL38" s="27"/>
      <c r="AM38" s="147"/>
      <c r="AN38" s="28"/>
      <c r="AO38" s="28"/>
      <c r="AP38" s="27"/>
      <c r="AQ38" s="33"/>
      <c r="AR38" s="3"/>
      <c r="AS38" s="3"/>
      <c r="AT38" s="3"/>
      <c r="AU38" s="3"/>
      <c r="AV38" s="3"/>
    </row>
    <row r="39" spans="1:48" x14ac:dyDescent="0.2">
      <c r="A39" s="69">
        <f t="shared" si="4"/>
        <v>2038</v>
      </c>
      <c r="B39" s="24"/>
      <c r="C39" s="89">
        <f t="shared" si="0"/>
        <v>0.11086330360069777</v>
      </c>
      <c r="D39" s="90">
        <f t="shared" si="1"/>
        <v>0.1005240976374238</v>
      </c>
      <c r="E39" s="90">
        <f t="shared" si="2"/>
        <v>0.13379616636498085</v>
      </c>
      <c r="F39" s="91">
        <f t="shared" si="3"/>
        <v>9.3505374328508459E-2</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0.10139625284467685</v>
      </c>
      <c r="AA39" s="90">
        <v>9.1910742786627336E-2</v>
      </c>
      <c r="AB39" s="90">
        <v>0.12243557648163379</v>
      </c>
      <c r="AC39" s="90">
        <v>8.547154709037473E-2</v>
      </c>
      <c r="AD39" s="90">
        <v>2.1743037482616152E-4</v>
      </c>
      <c r="AE39" s="90">
        <v>2.1371430273924228E-4</v>
      </c>
      <c r="AF39" s="125">
        <v>146.98345833333332</v>
      </c>
      <c r="AG39" s="34">
        <v>0.17</v>
      </c>
      <c r="AH39" s="31">
        <v>3.1320000000000002E-4</v>
      </c>
      <c r="AI39" s="26"/>
      <c r="AJ39" s="25"/>
      <c r="AK39" s="25"/>
      <c r="AL39" s="27"/>
      <c r="AM39" s="147"/>
      <c r="AN39" s="28"/>
      <c r="AO39" s="28"/>
      <c r="AP39" s="27"/>
      <c r="AQ39" s="33"/>
      <c r="AR39" s="3"/>
      <c r="AS39" s="3"/>
      <c r="AT39" s="3"/>
      <c r="AU39" s="3"/>
      <c r="AV39" s="3"/>
    </row>
    <row r="40" spans="1:48" x14ac:dyDescent="0.2">
      <c r="A40" s="69">
        <f t="shared" si="4"/>
        <v>2039</v>
      </c>
      <c r="B40" s="24"/>
      <c r="C40" s="89">
        <f t="shared" si="0"/>
        <v>0.11469622140425999</v>
      </c>
      <c r="D40" s="90">
        <f t="shared" si="1"/>
        <v>0.10424640590215292</v>
      </c>
      <c r="E40" s="90">
        <f t="shared" si="2"/>
        <v>0.13976894108234955</v>
      </c>
      <c r="F40" s="91">
        <f t="shared" si="3"/>
        <v>9.7393600026351071E-2</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0.10491269119656879</v>
      </c>
      <c r="AA40" s="90">
        <v>9.5325704497387989E-2</v>
      </c>
      <c r="AB40" s="90">
        <v>0.12791518631408214</v>
      </c>
      <c r="AC40" s="90">
        <v>8.9038726629679876E-2</v>
      </c>
      <c r="AD40" s="90">
        <v>2.1743037482616152E-4</v>
      </c>
      <c r="AE40" s="90">
        <v>2.1371430273924228E-4</v>
      </c>
      <c r="AF40" s="125">
        <v>146.98345833333332</v>
      </c>
      <c r="AG40" s="34">
        <v>0.17</v>
      </c>
      <c r="AH40" s="31">
        <v>3.1320000000000002E-4</v>
      </c>
      <c r="AI40" s="26"/>
      <c r="AJ40" s="25"/>
      <c r="AK40" s="25"/>
      <c r="AL40" s="27"/>
      <c r="AM40" s="147"/>
      <c r="AN40" s="28"/>
      <c r="AO40" s="28"/>
      <c r="AP40" s="27"/>
      <c r="AQ40" s="33"/>
      <c r="AR40" s="3"/>
      <c r="AS40" s="3"/>
      <c r="AT40" s="3"/>
      <c r="AU40" s="3"/>
      <c r="AV40" s="3"/>
    </row>
    <row r="41" spans="1:48" x14ac:dyDescent="0.2">
      <c r="A41" s="69">
        <f t="shared" si="4"/>
        <v>2040</v>
      </c>
      <c r="B41" s="24"/>
      <c r="C41" s="89">
        <f t="shared" si="0"/>
        <v>0.11866206541353458</v>
      </c>
      <c r="D41" s="90">
        <f t="shared" si="1"/>
        <v>0.10810701726197514</v>
      </c>
      <c r="E41" s="90">
        <f t="shared" si="2"/>
        <v>0.14600902760572101</v>
      </c>
      <c r="F41" s="91">
        <f t="shared" si="3"/>
        <v>0.10144410193921151</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0.10855108019590327</v>
      </c>
      <c r="AA41" s="90">
        <v>9.8867549781628553E-2</v>
      </c>
      <c r="AB41" s="90">
        <v>0.13364003633552385</v>
      </c>
      <c r="AC41" s="90">
        <v>9.2754783430469265E-2</v>
      </c>
      <c r="AD41" s="90">
        <v>2.1743037482616152E-4</v>
      </c>
      <c r="AE41" s="90">
        <v>2.1371430273924228E-4</v>
      </c>
      <c r="AF41" s="125">
        <v>146.98345833333332</v>
      </c>
      <c r="AG41" s="34">
        <v>0.17</v>
      </c>
      <c r="AH41" s="31">
        <v>3.1320000000000002E-4</v>
      </c>
      <c r="AI41" s="26"/>
      <c r="AJ41" s="25"/>
      <c r="AK41" s="25"/>
      <c r="AL41" s="27"/>
      <c r="AM41" s="147"/>
      <c r="AN41" s="28"/>
      <c r="AO41" s="28"/>
      <c r="AP41" s="27"/>
      <c r="AQ41" s="33"/>
      <c r="AR41" s="3"/>
      <c r="AS41" s="3"/>
      <c r="AT41" s="3"/>
      <c r="AU41" s="3"/>
      <c r="AV41" s="3"/>
    </row>
    <row r="42" spans="1:48" x14ac:dyDescent="0.2">
      <c r="A42" s="69">
        <f t="shared" si="4"/>
        <v>2041</v>
      </c>
      <c r="B42" s="24"/>
      <c r="C42" s="89">
        <f t="shared" si="0"/>
        <v>0.12276544553070849</v>
      </c>
      <c r="D42" s="90">
        <f t="shared" si="1"/>
        <v>0.11211107039556832</v>
      </c>
      <c r="E42" s="90">
        <f t="shared" si="2"/>
        <v>0.15252838948721462</v>
      </c>
      <c r="F42" s="91">
        <f t="shared" si="3"/>
        <v>0.10566365271148002</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0.11231564911074172</v>
      </c>
      <c r="AA42" s="90">
        <v>0.10254099302345716</v>
      </c>
      <c r="AB42" s="90">
        <v>0.13962110228184824</v>
      </c>
      <c r="AC42" s="90">
        <v>9.6625930927963316E-2</v>
      </c>
      <c r="AD42" s="90">
        <v>2.1743037482616152E-4</v>
      </c>
      <c r="AE42" s="90">
        <v>2.1371430273924228E-4</v>
      </c>
      <c r="AF42" s="125">
        <v>146.98345833333332</v>
      </c>
      <c r="AG42" s="34">
        <v>0.17</v>
      </c>
      <c r="AH42" s="31">
        <v>3.1320000000000002E-4</v>
      </c>
      <c r="AI42" s="26"/>
      <c r="AJ42" s="25"/>
      <c r="AK42" s="25"/>
      <c r="AL42" s="27"/>
      <c r="AM42" s="147"/>
      <c r="AN42" s="28"/>
      <c r="AO42" s="28"/>
      <c r="AP42" s="27"/>
      <c r="AQ42" s="33"/>
      <c r="AR42" s="3"/>
      <c r="AS42" s="3"/>
      <c r="AT42" s="3"/>
      <c r="AU42" s="3"/>
      <c r="AV42" s="3"/>
    </row>
    <row r="43" spans="1:48" x14ac:dyDescent="0.2">
      <c r="A43" s="69">
        <f t="shared" si="4"/>
        <v>2042</v>
      </c>
      <c r="B43" s="24"/>
      <c r="C43" s="89">
        <f t="shared" si="0"/>
        <v>0.12701113153011778</v>
      </c>
      <c r="D43" s="90">
        <f t="shared" si="1"/>
        <v>0.11626389491022644</v>
      </c>
      <c r="E43" s="90">
        <f t="shared" si="2"/>
        <v>0.15933952570827262</v>
      </c>
      <c r="F43" s="91">
        <f t="shared" si="3"/>
        <v>0.11005930764580354</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0.116210773880842</v>
      </c>
      <c r="AA43" s="90">
        <v>0.10635092377084994</v>
      </c>
      <c r="AB43" s="90">
        <v>0.14586985110850698</v>
      </c>
      <c r="AC43" s="90">
        <v>0.10065864187688398</v>
      </c>
      <c r="AD43" s="90">
        <v>2.1743037482616152E-4</v>
      </c>
      <c r="AE43" s="90">
        <v>2.1371430273924228E-4</v>
      </c>
      <c r="AF43" s="125">
        <v>146.98345833333332</v>
      </c>
      <c r="AG43" s="34">
        <v>0.17</v>
      </c>
      <c r="AH43" s="31">
        <v>3.1320000000000002E-4</v>
      </c>
      <c r="AI43" s="26"/>
      <c r="AJ43" s="25"/>
      <c r="AK43" s="25"/>
      <c r="AL43" s="27"/>
      <c r="AM43" s="147"/>
      <c r="AN43" s="28"/>
      <c r="AO43" s="28"/>
      <c r="AP43" s="27"/>
      <c r="AQ43" s="33"/>
      <c r="AR43" s="3"/>
      <c r="AS43" s="3"/>
      <c r="AT43" s="3"/>
      <c r="AU43" s="3"/>
      <c r="AV43" s="3"/>
    </row>
    <row r="44" spans="1:48" x14ac:dyDescent="0.2">
      <c r="A44" s="69">
        <f t="shared" si="4"/>
        <v>2043</v>
      </c>
      <c r="B44" s="24"/>
      <c r="C44" s="89">
        <f t="shared" si="0"/>
        <v>0.13140405860263935</v>
      </c>
      <c r="D44" s="90">
        <f t="shared" si="1"/>
        <v>0.12057101843584991</v>
      </c>
      <c r="E44" s="90">
        <f t="shared" si="2"/>
        <v>0.16645549464282428</v>
      </c>
      <c r="F44" s="91">
        <f t="shared" si="3"/>
        <v>0.11463841649990912</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0.12024098220425627</v>
      </c>
      <c r="AA44" s="90">
        <v>0.110302413243899</v>
      </c>
      <c r="AB44" s="90">
        <v>0.15239826297506812</v>
      </c>
      <c r="AC44" s="90">
        <v>0.10485965917422854</v>
      </c>
      <c r="AD44" s="90">
        <v>2.1743037482616152E-4</v>
      </c>
      <c r="AE44" s="90">
        <v>2.1371430273924228E-4</v>
      </c>
      <c r="AF44" s="125">
        <v>146.98345833333332</v>
      </c>
      <c r="AG44" s="34">
        <v>0.17</v>
      </c>
      <c r="AH44" s="31">
        <v>3.1320000000000002E-4</v>
      </c>
      <c r="AI44" s="26"/>
      <c r="AJ44" s="25"/>
      <c r="AK44" s="25"/>
      <c r="AL44" s="27"/>
      <c r="AM44" s="147"/>
      <c r="AN44" s="28"/>
      <c r="AO44" s="28"/>
      <c r="AP44" s="27"/>
      <c r="AQ44" s="33"/>
      <c r="AR44" s="3"/>
      <c r="AS44" s="3"/>
      <c r="AT44" s="3"/>
      <c r="AU44" s="3"/>
      <c r="AV44" s="3"/>
    </row>
    <row r="45" spans="1:48" x14ac:dyDescent="0.2">
      <c r="A45" s="69">
        <f t="shared" si="4"/>
        <v>2044</v>
      </c>
      <c r="B45" s="24"/>
      <c r="C45" s="89">
        <f t="shared" si="0"/>
        <v>0.13594933309236321</v>
      </c>
      <c r="D45" s="90">
        <f t="shared" si="1"/>
        <v>0.12503817398251435</v>
      </c>
      <c r="E45" s="90">
        <f t="shared" si="2"/>
        <v>0.17388993909292197</v>
      </c>
      <c r="F45" s="91">
        <f t="shared" si="3"/>
        <v>0.11940863577577111</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0.12441095880033322</v>
      </c>
      <c r="AA45" s="90">
        <v>0.11440072108487555</v>
      </c>
      <c r="AB45" s="90">
        <v>0.15921885421368986</v>
      </c>
      <c r="AC45" s="90">
        <v>0.10923600713373496</v>
      </c>
      <c r="AD45" s="90">
        <v>2.1743037482616152E-4</v>
      </c>
      <c r="AE45" s="90">
        <v>2.1371430273924228E-4</v>
      </c>
      <c r="AF45" s="125">
        <v>146.98345833333332</v>
      </c>
      <c r="AG45" s="34">
        <v>0.17</v>
      </c>
      <c r="AH45" s="31">
        <v>3.1320000000000002E-4</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0.14065223843221356</v>
      </c>
      <c r="D46" s="96">
        <f t="shared" si="1"/>
        <v>0.1296713075714114</v>
      </c>
      <c r="E46" s="96">
        <f t="shared" si="2"/>
        <v>0.18165711244484878</v>
      </c>
      <c r="F46" s="97">
        <f t="shared" si="3"/>
        <v>0.12437794152167046</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0.12872555085524176</v>
      </c>
      <c r="AA46" s="96">
        <v>0.11865130235909303</v>
      </c>
      <c r="AB46" s="96">
        <v>0.16634470132554932</v>
      </c>
      <c r="AC46" s="96">
        <v>0.11379500323089033</v>
      </c>
      <c r="AD46" s="96">
        <v>2.1743037482616152E-4</v>
      </c>
      <c r="AE46" s="96">
        <v>2.1371430273924228E-4</v>
      </c>
      <c r="AF46" s="127">
        <v>146.98345833333332</v>
      </c>
      <c r="AG46" s="44">
        <v>0.17</v>
      </c>
      <c r="AH46" s="72">
        <v>3.1320000000000002E-4</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6.3434872771065631E-2</v>
      </c>
      <c r="D49" s="90">
        <f>-PMT($F$7,$B49,NPV($F$7,D$17:D26))</f>
        <v>5.8325935545394406E-2</v>
      </c>
      <c r="E49" s="90">
        <f>-PMT($F$7,$B49,NPV($F$7,E$17:E26))</f>
        <v>5.6122313529642018E-2</v>
      </c>
      <c r="F49" s="103">
        <f>-PMT($F$7,$B49,NPV($F$7,F$17:F26))</f>
        <v>4.4014998950108977E-2</v>
      </c>
      <c r="G49" s="119">
        <f>-PMT($F$7,$B49,NPV($F$7,G$17:G26))</f>
        <v>132.8573862851635</v>
      </c>
      <c r="H49" s="120">
        <f>-PMT($F$7,$B49,NPV($F$7,H$17:H26))</f>
        <v>111.927737937071</v>
      </c>
      <c r="I49" s="121">
        <f>-PMT($F$7,$B49,NPV($F$7,I$17:I26))</f>
        <v>122.39256211111726</v>
      </c>
      <c r="J49" s="89">
        <f>-PMT($F$7,$B49,NPV($F$7,J$17:J26))</f>
        <v>1.0004449875167343E-3</v>
      </c>
      <c r="K49" s="90">
        <f>-PMT($F$7,$B49,NPV($F$7,K$17:K26))</f>
        <v>6.0782602516600882E-4</v>
      </c>
      <c r="L49" s="90">
        <f>-PMT($F$7,$B49,NPV($F$7,L$17:L26))</f>
        <v>-5.1551153981608318E-4</v>
      </c>
      <c r="M49" s="90">
        <f>-PMT($F$7,$B49,NPV($F$7,M$17:M26))</f>
        <v>1.7174981958396638E-4</v>
      </c>
      <c r="N49" s="103">
        <f>-PMT($F$7,$B49,NPV($F$7,N$17:N26))</f>
        <v>0</v>
      </c>
      <c r="O49" s="89">
        <f>-PMT($F$7,$B49,NPV($F$7,O$17:O26))</f>
        <v>6.0068026178482724E-4</v>
      </c>
      <c r="P49" s="90">
        <f>-PMT($F$7,$B49,NPV($F$7,P$17:P26))</f>
        <v>3.6416799082341321E-4</v>
      </c>
      <c r="Q49" s="90">
        <f>-PMT($F$7,$B49,NPV($F$7,Q$17:Q26))</f>
        <v>-2.649947813062647E-4</v>
      </c>
      <c r="R49" s="90">
        <f>-PMT($F$7,$B49,NPV($F$7,R$17:R26))</f>
        <v>9.4321509934119419E-5</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5.7608877399724701E-2</v>
      </c>
      <c r="AA49" s="90">
        <f>-PMT($F$7,$B49,NPV($F$7,AA$17:AA26))</f>
        <v>5.2921779027549277E-2</v>
      </c>
      <c r="AB49" s="90">
        <f>-PMT($F$7,$B49,NPV($F$7,AB$17:AB26))</f>
        <v>5.090010745346453E-2</v>
      </c>
      <c r="AC49" s="90">
        <f>-PMT($F$7,$B49,NPV($F$7,AC$17:AC26))</f>
        <v>3.9792479398847051E-2</v>
      </c>
      <c r="AD49" s="90">
        <f>-PMT($F$7,$B49,NPV($F$7,AD$17:AD26))</f>
        <v>2.0168655379238644E-3</v>
      </c>
      <c r="AE49" s="91">
        <f>-PMT($F$7,$B49,NPV($F$7,AE$17:AE26))</f>
        <v>1.3337934624137932E-3</v>
      </c>
      <c r="AF49" s="150">
        <f>-PMT($F$7,$B49,NPV($F$7,AF$17:AF26))</f>
        <v>123.0160984121884</v>
      </c>
      <c r="AG49" s="91"/>
      <c r="AH49" s="31">
        <f>-PMT($F$7,$B49,NPV($F$7,AH$17:AH26))</f>
        <v>5.8825358290430735E-4</v>
      </c>
      <c r="AI49" s="89">
        <f>-PMT($F$7,$B49,NPV($F$7,AI$17:AI26))</f>
        <v>1.0416026383343153E-3</v>
      </c>
      <c r="AJ49" s="90">
        <f>-PMT($F$7,$B49,NPV($F$7,AJ$17:AJ26))</f>
        <v>6.5702499319715698E-4</v>
      </c>
      <c r="AK49" s="90">
        <f>-PMT($F$7,$B49,NPV($F$7,AK$17:AK26))</f>
        <v>-6.1464959240220465E-4</v>
      </c>
      <c r="AL49" s="91">
        <f>-PMT($F$7,$B49,NPV($F$7,AL$17:AL26))</f>
        <v>2.1544605297773214E-4</v>
      </c>
      <c r="AM49" s="99">
        <f>-PMT($F$7,$B49,NPV($F$7,AM$17:AM26))</f>
        <v>6.2539185390236948E-4</v>
      </c>
      <c r="AN49" s="90">
        <f>-PMT($F$7,$B49,NPV($F$7,AN$17:AN26))</f>
        <v>3.9364466440545536E-4</v>
      </c>
      <c r="AO49" s="90">
        <f>-PMT($F$7,$B49,NPV($F$7,AO$17:AO26))</f>
        <v>-3.1595594227961727E-4</v>
      </c>
      <c r="AP49" s="90">
        <f>-PMT($F$7,$B49,NPV($F$7,AP$17:AP26))</f>
        <v>1.1831859314571913E-4</v>
      </c>
      <c r="AQ49" s="46"/>
    </row>
    <row r="50" spans="1:43" x14ac:dyDescent="0.2">
      <c r="A50" s="65" t="str">
        <f>"15 years ("&amp;$A$17&amp;"-"&amp;$A$31&amp;")"</f>
        <v>15 years (2016-2030)</v>
      </c>
      <c r="B50" s="73">
        <v>15</v>
      </c>
      <c r="C50" s="89">
        <f>-PMT($F$7,$B50,NPV($F$7,C$17:C31))</f>
        <v>6.6949121172137055E-2</v>
      </c>
      <c r="D50" s="90">
        <f>-PMT($F$7,$B50,NPV($F$7,D$17:D31))</f>
        <v>6.1400796945883296E-2</v>
      </c>
      <c r="E50" s="90">
        <f>-PMT($F$7,$B50,NPV($F$7,E$17:E31))</f>
        <v>6.2242786603160669E-2</v>
      </c>
      <c r="F50" s="103">
        <f>-PMT($F$7,$B50,NPV($F$7,F$17:F31))</f>
        <v>4.8765184999736526E-2</v>
      </c>
      <c r="G50" s="119">
        <f>-PMT($F$7,$B50,NPV($F$7,G$17:G31))</f>
        <v>140.65182483547417</v>
      </c>
      <c r="H50" s="120">
        <f>-PMT($F$7,$B50,NPV($F$7,H$17:H31))</f>
        <v>140.10204723213823</v>
      </c>
      <c r="I50" s="121">
        <f>-PMT($F$7,$B50,NPV($F$7,I$17:I31))</f>
        <v>140.37693603380617</v>
      </c>
      <c r="J50" s="89">
        <f>-PMT($F$7,$B50,NPV($F$7,J$17:J31))</f>
        <v>7.0610291824437052E-4</v>
      </c>
      <c r="K50" s="90">
        <f>-PMT($F$7,$B50,NPV($F$7,K$17:K31))</f>
        <v>4.2899683191967216E-4</v>
      </c>
      <c r="L50" s="90">
        <f>-PMT($F$7,$B50,NPV($F$7,L$17:L31))</f>
        <v>-3.6384229737239463E-4</v>
      </c>
      <c r="M50" s="90">
        <f>-PMT($F$7,$B50,NPV($F$7,M$17:M31))</f>
        <v>1.2121910782641038E-4</v>
      </c>
      <c r="N50" s="103">
        <f>-PMT($F$7,$B50,NPV($F$7,N$17:N31))</f>
        <v>0</v>
      </c>
      <c r="O50" s="89">
        <f>-PMT($F$7,$B50,NPV($F$7,O$17:O31))</f>
        <v>4.2395343179323433E-4</v>
      </c>
      <c r="P50" s="90">
        <f>-PMT($F$7,$B50,NPV($F$7,P$17:P31))</f>
        <v>2.5702570782014145E-4</v>
      </c>
      <c r="Q50" s="90">
        <f>-PMT($F$7,$B50,NPV($F$7,Q$17:Q31))</f>
        <v>-1.8703036222344254E-4</v>
      </c>
      <c r="R50" s="90">
        <f>-PMT($F$7,$B50,NPV($F$7,R$17:R31))</f>
        <v>6.6571070122516948E-5</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6.0913882332283481E-2</v>
      </c>
      <c r="AA50" s="90">
        <f>-PMT($F$7,$B50,NPV($F$7,AA$17:AA31))</f>
        <v>5.5823676620124073E-2</v>
      </c>
      <c r="AB50" s="90">
        <f>-PMT($F$7,$B50,NPV($F$7,AB$17:AB31))</f>
        <v>5.6596144195607892E-2</v>
      </c>
      <c r="AC50" s="90">
        <f>-PMT($F$7,$B50,NPV($F$7,AC$17:AC31))</f>
        <v>4.4231372082374744E-2</v>
      </c>
      <c r="AD50" s="90">
        <f>-PMT($F$7,$B50,NPV($F$7,AD$17:AD31))</f>
        <v>1.4877007289479975E-3</v>
      </c>
      <c r="AE50" s="91">
        <f>-PMT($F$7,$B50,NPV($F$7,AE$17:AE31))</f>
        <v>1.004627302714545E-3</v>
      </c>
      <c r="AF50" s="150">
        <f>-PMT($F$7,$B50,NPV($F$7,AF$17:AF31))</f>
        <v>130.23317114395758</v>
      </c>
      <c r="AG50" s="91"/>
      <c r="AH50" s="31">
        <f>-PMT($F$7,$B50,NPV($F$7,AH$17:AH31))</f>
        <v>5.0732975224592521E-4</v>
      </c>
      <c r="AI50" s="89">
        <f>-PMT($F$7,$B50,NPV($F$7,AI$17:AI31))</f>
        <v>7.3515152932543773E-4</v>
      </c>
      <c r="AJ50" s="90">
        <f>-PMT($F$7,$B50,NPV($F$7,AJ$17:AJ31))</f>
        <v>4.6372091503755992E-4</v>
      </c>
      <c r="AK50" s="90">
        <f>-PMT($F$7,$B50,NPV($F$7,AK$17:AK31))</f>
        <v>-4.3381282959913873E-4</v>
      </c>
      <c r="AL50" s="91">
        <f>-PMT($F$7,$B50,NPV($F$7,AL$17:AL31))</f>
        <v>1.5205942218713282E-4</v>
      </c>
      <c r="AM50" s="99">
        <f>-PMT($F$7,$B50,NPV($F$7,AM$17:AM31))</f>
        <v>4.4139459800065584E-4</v>
      </c>
      <c r="AN50" s="90">
        <f>-PMT($F$7,$B50,NPV($F$7,AN$17:AN31))</f>
        <v>2.7783001539939109E-4</v>
      </c>
      <c r="AO50" s="90">
        <f>-PMT($F$7,$B50,NPV($F$7,AO$17:AO31))</f>
        <v>-2.2299818147327756E-4</v>
      </c>
      <c r="AP50" s="90">
        <f>-PMT($F$7,$B50,NPV($F$7,AP$17:AP31))</f>
        <v>8.3507943910172475E-5</v>
      </c>
      <c r="AQ50" s="46"/>
    </row>
    <row r="51" spans="1:43" ht="13.5" thickBot="1" x14ac:dyDescent="0.25">
      <c r="A51" s="66" t="str">
        <f>"30 years ("&amp;$A$17&amp;"-"&amp;$A$46&amp;")"</f>
        <v>30 years (2016-2045)</v>
      </c>
      <c r="B51" s="73">
        <f>2039-2010+1</f>
        <v>30</v>
      </c>
      <c r="C51" s="95">
        <f>-PMT($F$7,$B51,NPV($F$7,C17:C$46))</f>
        <v>8.4794012046087108E-2</v>
      </c>
      <c r="D51" s="96">
        <f>-PMT($F$7,$B51,NPV($F$7,D17:D$46))</f>
        <v>7.7316364873891208E-2</v>
      </c>
      <c r="E51" s="96">
        <f>-PMT($F$7,$B51,NPV($F$7,E17:E$46))</f>
        <v>9.1551193825762267E-2</v>
      </c>
      <c r="F51" s="104">
        <f>-PMT($F$7,$B51,NPV($F$7,F17:F$46))</f>
        <v>6.7046185465098815E-2</v>
      </c>
      <c r="G51" s="122">
        <f>-PMT($F$7,$B51,NPV($F$7,G17:G$46))</f>
        <v>148.08558994958332</v>
      </c>
      <c r="H51" s="123">
        <f>-PMT($F$7,$B51,NPV($F$7,H17:H$46))</f>
        <v>167.55002987785863</v>
      </c>
      <c r="I51" s="124">
        <f>-PMT($F$7,$B51,NPV($F$7,I17:I$46))</f>
        <v>157.81780991372094</v>
      </c>
      <c r="J51" s="95">
        <f>-PMT($F$7,$B51,NPV($F$7,J17:J$46))</f>
        <v>4.1594740444291797E-4</v>
      </c>
      <c r="K51" s="96">
        <f>-PMT($F$7,$B51,NPV($F$7,K17:K$46))</f>
        <v>2.5271120418945384E-4</v>
      </c>
      <c r="L51" s="96">
        <f>-PMT($F$7,$B51,NPV($F$7,L17:L$46))</f>
        <v>-2.1433031263329215E-4</v>
      </c>
      <c r="M51" s="96">
        <f>-PMT($F$7,$B51,NPV($F$7,M17:M$46))</f>
        <v>7.1407116394088882E-5</v>
      </c>
      <c r="N51" s="104">
        <f>-PMT($F$7,$B51,NPV($F$7,N17:N$46))</f>
        <v>0</v>
      </c>
      <c r="O51" s="95">
        <f>-PMT($F$7,$B51,NPV($F$7,O17:O$46))</f>
        <v>2.4974026448936767E-4</v>
      </c>
      <c r="P51" s="96">
        <f>-PMT($F$7,$B51,NPV($F$7,P17:P$46))</f>
        <v>1.514073561807489E-4</v>
      </c>
      <c r="Q51" s="96">
        <f>-PMT($F$7,$B51,NPV($F$7,Q17:Q$46))</f>
        <v>-1.1017486503566073E-4</v>
      </c>
      <c r="R51" s="96">
        <f>-PMT($F$7,$B51,NPV($F$7,R17:R$46))</f>
        <v>3.9215336904846682E-5</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7.7365114665432166E-2</v>
      </c>
      <c r="AA51" s="96">
        <f>-PMT($F$7,$B51,NPV($F$7,AA17:AA$46))</f>
        <v>7.0504887901949712E-2</v>
      </c>
      <c r="AB51" s="96">
        <f>-PMT($F$7,$B51,NPV($F$7,AB17:AB$46))</f>
        <v>8.3564364004583683E-2</v>
      </c>
      <c r="AC51" s="96">
        <f>-PMT($F$7,$B51,NPV($F$7,AC17:AC$46))</f>
        <v>6.1082704958103459E-2</v>
      </c>
      <c r="AD51" s="96">
        <f>-PMT($F$7,$B51,NPV($F$7,AD17:AD$46))</f>
        <v>9.6571457403535615E-4</v>
      </c>
      <c r="AE51" s="97">
        <f>-PMT($F$7,$B51,NPV($F$7,AE17:AE$46))</f>
        <v>6.7962118540423476E-4</v>
      </c>
      <c r="AF51" s="151">
        <f>-PMT($F$7,$B51,NPV($F$7,AF17:AF$46))</f>
        <v>137.11628699035492</v>
      </c>
      <c r="AG51" s="97"/>
      <c r="AH51" s="72">
        <f>-PMT($F$7,$B51,NPV($F$7,AH17:AH$46))</f>
        <v>4.2755693648258505E-4</v>
      </c>
      <c r="AI51" s="95">
        <f>-PMT($F$7,$B51,NPV($F$7,AI17:AI$46))</f>
        <v>4.3305920793451608E-4</v>
      </c>
      <c r="AJ51" s="96">
        <f>-PMT($F$7,$B51,NPV($F$7,AJ17:AJ$46))</f>
        <v>2.7316628498767103E-4</v>
      </c>
      <c r="AK51" s="96">
        <f>-PMT($F$7,$B51,NPV($F$7,AK17:AK$46))</f>
        <v>-2.5554818684852279E-4</v>
      </c>
      <c r="AL51" s="97">
        <f>-PMT($F$7,$B51,NPV($F$7,AL17:AL$46))</f>
        <v>8.9574367058398724E-5</v>
      </c>
      <c r="AM51" s="100">
        <f>-PMT($F$7,$B51,NPV($F$7,AM17:AM$46))</f>
        <v>2.6001441522149058E-4</v>
      </c>
      <c r="AN51" s="96">
        <f>-PMT($F$7,$B51,NPV($F$7,AN17:AN$46))</f>
        <v>1.6366264859667143E-4</v>
      </c>
      <c r="AO51" s="96">
        <f>-PMT($F$7,$B51,NPV($F$7,AO17:AO$46))</f>
        <v>-1.313625993926277E-4</v>
      </c>
      <c r="AP51" s="96">
        <f>-PMT($F$7,$B51,NPV($F$7,AP17:AP$46))</f>
        <v>4.9192421702723854E-5</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65"/>
  <sheetViews>
    <sheetView showGridLines="0" showWhiteSpace="0" view="pageBreakPreview"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40</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40</v>
      </c>
      <c r="E2" s="2"/>
      <c r="F2" s="2"/>
      <c r="G2" s="2"/>
      <c r="H2" s="2"/>
      <c r="I2" s="2"/>
      <c r="J2" s="2"/>
      <c r="M2" s="2" t="s">
        <v>41</v>
      </c>
      <c r="N2" s="2"/>
      <c r="O2" s="2"/>
      <c r="P2" s="2"/>
      <c r="Q2" s="2"/>
      <c r="R2" s="2"/>
      <c r="S2" s="2"/>
      <c r="U2" s="2"/>
      <c r="V2" s="2"/>
      <c r="W2" s="2"/>
      <c r="X2" s="2"/>
      <c r="Y2" s="2"/>
      <c r="Z2" s="9" t="s">
        <v>4</v>
      </c>
      <c r="AA2" s="9" t="str">
        <f>M1</f>
        <v>NH</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8.7803212567498221E-2</v>
      </c>
      <c r="D16" s="90">
        <f t="shared" ref="D16:D46" si="1">(AA16+AH16)*(1+$F$5)</f>
        <v>7.8761160304570033E-2</v>
      </c>
      <c r="E16" s="90">
        <f t="shared" ref="E16:E46" si="2">(AB16+AH16)*(1+$F$5)</f>
        <v>5.0944674224248171E-2</v>
      </c>
      <c r="F16" s="91">
        <f t="shared" ref="F16:F46" si="3">(AC16+AH16)*(1+$F$5)</f>
        <v>4.1006772090344243E-2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7.3140875705227718E-2</v>
      </c>
      <c r="AA16" s="90">
        <v>6.4845414913550489E-2</v>
      </c>
      <c r="AB16" s="90">
        <v>3.9325702913255198E-2</v>
      </c>
      <c r="AC16" s="90">
        <v>3.0208361506003888E-2</v>
      </c>
      <c r="AD16" s="25"/>
      <c r="AE16" s="25"/>
      <c r="AF16" s="125">
        <v>39.674354000000001</v>
      </c>
      <c r="AG16" s="34">
        <v>0.17</v>
      </c>
      <c r="AH16" s="31">
        <v>7.412530320000001E-3</v>
      </c>
      <c r="AI16" s="26"/>
      <c r="AJ16" s="25"/>
      <c r="AK16" s="25"/>
      <c r="AL16" s="27"/>
      <c r="AM16" s="26"/>
      <c r="AN16" s="25"/>
      <c r="AO16" s="25"/>
      <c r="AP16" s="27"/>
      <c r="AQ16" s="33"/>
      <c r="AR16" s="3"/>
    </row>
    <row r="17" spans="1:50" x14ac:dyDescent="0.2">
      <c r="A17" s="85">
        <f>A16+1</f>
        <v>2016</v>
      </c>
      <c r="B17" s="86"/>
      <c r="C17" s="92">
        <f t="shared" si="0"/>
        <v>8.0420825128504514E-2</v>
      </c>
      <c r="D17" s="93">
        <f t="shared" si="1"/>
        <v>7.5321008035577758E-2</v>
      </c>
      <c r="E17" s="93">
        <f t="shared" si="2"/>
        <v>5.925816706655989E-2</v>
      </c>
      <c r="F17" s="94">
        <f t="shared" si="3"/>
        <v>4.1392757235797058E-2</v>
      </c>
      <c r="G17" s="105">
        <f>AF17*1.08</f>
        <v>41.208868800000005</v>
      </c>
      <c r="H17" s="106">
        <v>0</v>
      </c>
      <c r="I17" s="107">
        <f>(G17*$F$8)+(H17*(1-$F$8))</f>
        <v>20.604434400000002</v>
      </c>
      <c r="J17" s="92">
        <v>3.3259753536544127E-3</v>
      </c>
      <c r="K17" s="93">
        <v>3.5937998555740204E-3</v>
      </c>
      <c r="L17" s="93">
        <v>1.1532968774008983E-2</v>
      </c>
      <c r="M17" s="93">
        <v>-2.4692930090609887E-5</v>
      </c>
      <c r="N17" s="88"/>
      <c r="O17" s="98"/>
      <c r="P17" s="98"/>
      <c r="Q17" s="98"/>
      <c r="R17" s="98"/>
      <c r="S17" s="98"/>
      <c r="T17" s="92">
        <v>4.7251029999999999E-2</v>
      </c>
      <c r="U17" s="93">
        <v>4.6694589999999994E-2</v>
      </c>
      <c r="V17" s="93">
        <v>5.0357819999999998E-2</v>
      </c>
      <c r="W17" s="94">
        <v>4.8224799999999998E-2</v>
      </c>
      <c r="X17" s="85">
        <v>2016</v>
      </c>
      <c r="Y17" s="87"/>
      <c r="Z17" s="92">
        <v>6.6286415747635524E-2</v>
      </c>
      <c r="AA17" s="93">
        <v>6.1607684469721077E-2</v>
      </c>
      <c r="AB17" s="93">
        <v>4.6871133121998254E-2</v>
      </c>
      <c r="AC17" s="93">
        <v>3.0480848873591992E-2</v>
      </c>
      <c r="AD17" s="93">
        <v>8.4669264307740653E-3</v>
      </c>
      <c r="AE17" s="93">
        <v>5.3527279395974535E-3</v>
      </c>
      <c r="AF17" s="126">
        <v>38.156359999999999</v>
      </c>
      <c r="AG17" s="163">
        <v>0.17</v>
      </c>
      <c r="AH17" s="88">
        <v>7.4941577647539342E-3</v>
      </c>
      <c r="AI17" s="92">
        <v>3.6132640105244434E-3</v>
      </c>
      <c r="AJ17" s="93">
        <v>3.6784873579383281E-3</v>
      </c>
      <c r="AK17" s="93">
        <v>4.440008823486938E-3</v>
      </c>
      <c r="AL17" s="94">
        <v>-1.7817855212703131E-6</v>
      </c>
      <c r="AM17" s="102"/>
      <c r="AN17" s="93"/>
      <c r="AO17" s="93"/>
      <c r="AP17" s="93"/>
      <c r="AQ17" s="144"/>
      <c r="AR17" s="3"/>
      <c r="AS17" s="3"/>
      <c r="AT17" s="3"/>
      <c r="AU17" s="3"/>
      <c r="AV17" s="3"/>
      <c r="AX17" s="32"/>
    </row>
    <row r="18" spans="1:50" x14ac:dyDescent="0.2">
      <c r="A18" s="69">
        <f t="shared" ref="A18:A46" si="4">A17+1</f>
        <v>2017</v>
      </c>
      <c r="B18" s="24"/>
      <c r="C18" s="89">
        <f t="shared" si="0"/>
        <v>7.7336484034209479E-2</v>
      </c>
      <c r="D18" s="90">
        <f t="shared" si="1"/>
        <v>7.2558137736250528E-2</v>
      </c>
      <c r="E18" s="90">
        <f t="shared" si="2"/>
        <v>6.1188826056402905E-2</v>
      </c>
      <c r="F18" s="91">
        <f t="shared" si="3"/>
        <v>4.7820386037721554E-2</v>
      </c>
      <c r="G18" s="108">
        <f t="shared" ref="G18:G46" si="5">AF18*1.08</f>
        <v>123.69105</v>
      </c>
      <c r="H18" s="168">
        <v>0</v>
      </c>
      <c r="I18" s="110">
        <f t="shared" ref="I18:I46" si="6">(G18*$F$8)+(H18*(1-$F$8))</f>
        <v>61.845525000000002</v>
      </c>
      <c r="J18" s="89">
        <v>3.1818075486484019E-3</v>
      </c>
      <c r="K18" s="90">
        <v>3.4359227638554798E-3</v>
      </c>
      <c r="L18" s="90">
        <v>1.1900842938757795E-2</v>
      </c>
      <c r="M18" s="90">
        <v>-2.9235507981016094E-5</v>
      </c>
      <c r="N18" s="31"/>
      <c r="O18" s="99">
        <v>3.1818075486484019E-3</v>
      </c>
      <c r="P18" s="99">
        <v>3.4359227638554798E-3</v>
      </c>
      <c r="Q18" s="99">
        <v>1.1900842938757795E-2</v>
      </c>
      <c r="R18" s="99">
        <v>-2.9235507981016094E-5</v>
      </c>
      <c r="S18" s="99"/>
      <c r="T18" s="89">
        <v>4.6940235000000004E-2</v>
      </c>
      <c r="U18" s="90">
        <v>4.6387454999999994E-2</v>
      </c>
      <c r="V18" s="90">
        <v>5.0026589999999996E-2</v>
      </c>
      <c r="W18" s="91">
        <v>4.7907600000000002E-2</v>
      </c>
      <c r="X18" s="69">
        <v>2017</v>
      </c>
      <c r="Y18" s="33"/>
      <c r="Z18" s="89">
        <v>6.325168730604766E-2</v>
      </c>
      <c r="AA18" s="90">
        <v>5.8867883362966056E-2</v>
      </c>
      <c r="AB18" s="90">
        <v>4.843732218879393E-2</v>
      </c>
      <c r="AC18" s="90">
        <v>3.6172698318444066E-2</v>
      </c>
      <c r="AD18" s="90">
        <v>5.0033496119855879E-3</v>
      </c>
      <c r="AE18" s="90">
        <v>3.2047621552763173E-3</v>
      </c>
      <c r="AF18" s="125">
        <v>114.52875</v>
      </c>
      <c r="AG18" s="34">
        <v>0.17</v>
      </c>
      <c r="AH18" s="31">
        <v>7.6992154776307506E-3</v>
      </c>
      <c r="AI18" s="89">
        <v>3.4566433847184924E-3</v>
      </c>
      <c r="AJ18" s="90">
        <v>3.5168899097404345E-3</v>
      </c>
      <c r="AK18" s="90">
        <v>4.5816345028262097E-3</v>
      </c>
      <c r="AL18" s="91">
        <v>-2.1095675821544662E-6</v>
      </c>
      <c r="AM18" s="101">
        <v>3.4566433847184924E-3</v>
      </c>
      <c r="AN18" s="90">
        <v>3.5168899097404345E-3</v>
      </c>
      <c r="AO18" s="90">
        <v>4.5816345028262097E-3</v>
      </c>
      <c r="AP18" s="90">
        <v>-2.1095675821544662E-6</v>
      </c>
      <c r="AQ18" s="46"/>
      <c r="AR18" s="3"/>
      <c r="AS18" s="3"/>
      <c r="AT18" s="3"/>
      <c r="AU18" s="3"/>
      <c r="AV18" s="3"/>
      <c r="AX18" s="32"/>
    </row>
    <row r="19" spans="1:50" x14ac:dyDescent="0.2">
      <c r="A19" s="85">
        <f t="shared" si="4"/>
        <v>2018</v>
      </c>
      <c r="B19" s="86"/>
      <c r="C19" s="92">
        <f t="shared" si="0"/>
        <v>6.6314026866002643E-2</v>
      </c>
      <c r="D19" s="93">
        <f t="shared" si="1"/>
        <v>6.1427382719127822E-2</v>
      </c>
      <c r="E19" s="93">
        <f t="shared" si="2"/>
        <v>5.9479264514927611E-2</v>
      </c>
      <c r="F19" s="94">
        <f t="shared" si="3"/>
        <v>5.0421073707100139E-2</v>
      </c>
      <c r="G19" s="105">
        <f t="shared" si="5"/>
        <v>143.56055412000001</v>
      </c>
      <c r="H19" s="106">
        <v>0</v>
      </c>
      <c r="I19" s="107">
        <f t="shared" si="6"/>
        <v>71.780277060000003</v>
      </c>
      <c r="J19" s="92">
        <v>1.6836799087629202E-3</v>
      </c>
      <c r="K19" s="93">
        <v>1.7939546684585242E-3</v>
      </c>
      <c r="L19" s="93">
        <v>0</v>
      </c>
      <c r="M19" s="93">
        <v>0</v>
      </c>
      <c r="N19" s="88"/>
      <c r="O19" s="98">
        <v>1.6836799087629202E-3</v>
      </c>
      <c r="P19" s="98">
        <v>1.7939546684585242E-3</v>
      </c>
      <c r="Q19" s="98">
        <v>0</v>
      </c>
      <c r="R19" s="98">
        <v>0</v>
      </c>
      <c r="S19" s="98"/>
      <c r="T19" s="92">
        <v>4.6634535000000005E-2</v>
      </c>
      <c r="U19" s="93">
        <v>4.6085355000000001E-2</v>
      </c>
      <c r="V19" s="93">
        <v>4.9700790000000002E-2</v>
      </c>
      <c r="W19" s="94">
        <v>4.7595600000000002E-2</v>
      </c>
      <c r="X19" s="85">
        <v>2018</v>
      </c>
      <c r="Y19" s="87"/>
      <c r="Z19" s="92">
        <v>5.3780900843082388E-2</v>
      </c>
      <c r="AA19" s="93">
        <v>4.9297741075307329E-2</v>
      </c>
      <c r="AB19" s="93">
        <v>4.7510476667784199E-2</v>
      </c>
      <c r="AC19" s="93">
        <v>3.9200209871612206E-2</v>
      </c>
      <c r="AD19" s="93">
        <v>2.3096351485973718E-3</v>
      </c>
      <c r="AE19" s="93">
        <v>1.5338490289125745E-3</v>
      </c>
      <c r="AF19" s="126">
        <v>132.92643899999999</v>
      </c>
      <c r="AG19" s="163">
        <v>0.17</v>
      </c>
      <c r="AH19" s="88">
        <v>7.0576559147181939E-3</v>
      </c>
      <c r="AI19" s="92">
        <v>1.8291115756139953E-3</v>
      </c>
      <c r="AJ19" s="93">
        <v>1.8362290149252325E-3</v>
      </c>
      <c r="AK19" s="93">
        <v>0</v>
      </c>
      <c r="AL19" s="94">
        <v>0</v>
      </c>
      <c r="AM19" s="102">
        <v>1.8291115756139953E-3</v>
      </c>
      <c r="AN19" s="93">
        <v>1.8362290149252325E-3</v>
      </c>
      <c r="AO19" s="93">
        <v>0</v>
      </c>
      <c r="AP19" s="93">
        <v>0</v>
      </c>
      <c r="AQ19" s="144"/>
      <c r="AR19" s="3"/>
      <c r="AS19" s="3"/>
      <c r="AT19" s="3"/>
      <c r="AU19" s="3"/>
      <c r="AV19" s="3"/>
      <c r="AX19" s="32"/>
    </row>
    <row r="20" spans="1:50" x14ac:dyDescent="0.2">
      <c r="A20" s="69">
        <f t="shared" si="4"/>
        <v>2019</v>
      </c>
      <c r="B20" s="24"/>
      <c r="C20" s="89">
        <f t="shared" si="0"/>
        <v>6.5587608006777626E-2</v>
      </c>
      <c r="D20" s="90">
        <f t="shared" si="1"/>
        <v>6.0739855840819326E-2</v>
      </c>
      <c r="E20" s="90">
        <f t="shared" si="2"/>
        <v>5.9361919604597094E-2</v>
      </c>
      <c r="F20" s="91">
        <f t="shared" si="3"/>
        <v>5.0150175780147431E-2</v>
      </c>
      <c r="G20" s="108">
        <f t="shared" si="5"/>
        <v>133.15712580000002</v>
      </c>
      <c r="H20" s="168">
        <v>0</v>
      </c>
      <c r="I20" s="110">
        <f t="shared" si="6"/>
        <v>66.578562900000009</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5.294806694612568E-2</v>
      </c>
      <c r="AA20" s="90">
        <v>4.850058789478779E-2</v>
      </c>
      <c r="AB20" s="90">
        <v>4.7236426210180239E-2</v>
      </c>
      <c r="AC20" s="90">
        <v>3.8785285086831926E-2</v>
      </c>
      <c r="AD20" s="90">
        <v>1.4620754611580976E-3</v>
      </c>
      <c r="AE20" s="90">
        <v>1.0083655002281204E-3</v>
      </c>
      <c r="AF20" s="125">
        <v>123.29363499999999</v>
      </c>
      <c r="AG20" s="34">
        <v>0.17</v>
      </c>
      <c r="AH20" s="31">
        <v>7.2240504912849798E-3</v>
      </c>
      <c r="AI20" s="26"/>
      <c r="AJ20" s="25"/>
      <c r="AK20" s="25"/>
      <c r="AL20" s="27"/>
      <c r="AM20" s="147"/>
      <c r="AN20" s="25"/>
      <c r="AO20" s="25"/>
      <c r="AP20" s="25"/>
      <c r="AQ20" s="33"/>
      <c r="AR20" s="3"/>
      <c r="AS20" s="3"/>
      <c r="AT20" s="3"/>
      <c r="AU20" s="3"/>
      <c r="AV20" s="3"/>
    </row>
    <row r="21" spans="1:50" x14ac:dyDescent="0.2">
      <c r="A21" s="69">
        <f t="shared" si="4"/>
        <v>2020</v>
      </c>
      <c r="B21" s="24"/>
      <c r="C21" s="89">
        <f t="shared" si="0"/>
        <v>6.4135425434440577E-2</v>
      </c>
      <c r="D21" s="90">
        <f t="shared" si="1"/>
        <v>5.8966841635365197E-2</v>
      </c>
      <c r="E21" s="90">
        <f t="shared" si="2"/>
        <v>5.976303494586304E-2</v>
      </c>
      <c r="F21" s="91">
        <f t="shared" si="3"/>
        <v>4.844373320507972E-2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5.1503938819875777E-2</v>
      </c>
      <c r="AA21" s="90">
        <v>4.676211882072405E-2</v>
      </c>
      <c r="AB21" s="90">
        <v>4.7492571399162437E-2</v>
      </c>
      <c r="AC21" s="90">
        <v>3.7107890903030953E-2</v>
      </c>
      <c r="AD21" s="90">
        <v>1.446863416140709E-3</v>
      </c>
      <c r="AE21" s="90">
        <v>9.99429582575577E-4</v>
      </c>
      <c r="AF21" s="125">
        <v>135.75391666666667</v>
      </c>
      <c r="AG21" s="34">
        <v>0.17</v>
      </c>
      <c r="AH21" s="31">
        <v>7.335901028234843E-3</v>
      </c>
      <c r="AI21" s="26"/>
      <c r="AJ21" s="25"/>
      <c r="AK21" s="25"/>
      <c r="AL21" s="27"/>
      <c r="AM21" s="26"/>
      <c r="AN21" s="25"/>
      <c r="AO21" s="25"/>
      <c r="AP21" s="27"/>
      <c r="AQ21" s="33"/>
      <c r="AR21" s="3"/>
      <c r="AS21" s="3"/>
      <c r="AT21" s="3"/>
      <c r="AU21" s="3"/>
      <c r="AV21" s="3"/>
    </row>
    <row r="22" spans="1:50" x14ac:dyDescent="0.2">
      <c r="A22" s="69">
        <f t="shared" si="4"/>
        <v>2021</v>
      </c>
      <c r="B22" s="24"/>
      <c r="C22" s="89">
        <f t="shared" si="0"/>
        <v>6.7810791849305607E-2</v>
      </c>
      <c r="D22" s="90">
        <f t="shared" si="1"/>
        <v>6.3023312134185008E-2</v>
      </c>
      <c r="E22" s="90">
        <f t="shared" si="2"/>
        <v>6.4188080418868199E-2</v>
      </c>
      <c r="F22" s="91">
        <f t="shared" si="3"/>
        <v>5.3107949819510752E-2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5.3539785201245742E-2</v>
      </c>
      <c r="AA22" s="90">
        <v>4.9147601976364454E-2</v>
      </c>
      <c r="AB22" s="90">
        <v>5.0216196732954535E-2</v>
      </c>
      <c r="AC22" s="90">
        <v>4.0050939302351374E-2</v>
      </c>
      <c r="AD22" s="90">
        <v>1.8940064900749997E-4</v>
      </c>
      <c r="AE22" s="90">
        <v>2.1959053801124997E-4</v>
      </c>
      <c r="AF22" s="125">
        <v>138.60024999999999</v>
      </c>
      <c r="AG22" s="34">
        <v>0.17</v>
      </c>
      <c r="AH22" s="31">
        <v>8.6719504403190359E-3</v>
      </c>
      <c r="AI22" s="26"/>
      <c r="AJ22" s="25"/>
      <c r="AK22" s="25"/>
      <c r="AL22" s="27"/>
      <c r="AM22" s="26"/>
      <c r="AN22" s="25"/>
      <c r="AO22" s="25"/>
      <c r="AP22" s="27"/>
      <c r="AQ22" s="33"/>
      <c r="AR22" s="3"/>
      <c r="AS22" s="3"/>
      <c r="AT22" s="3"/>
      <c r="AU22" s="3"/>
      <c r="AV22" s="3"/>
    </row>
    <row r="23" spans="1:50" x14ac:dyDescent="0.2">
      <c r="A23" s="69">
        <f t="shared" si="4"/>
        <v>2022</v>
      </c>
      <c r="B23" s="24"/>
      <c r="C23" s="89">
        <f t="shared" si="0"/>
        <v>7.163557180288245E-2</v>
      </c>
      <c r="D23" s="90">
        <f t="shared" si="1"/>
        <v>6.6221585173020403E-2</v>
      </c>
      <c r="E23" s="90">
        <f t="shared" si="2"/>
        <v>6.7321931188905643E-2</v>
      </c>
      <c r="F23" s="91">
        <f t="shared" si="3"/>
        <v>5.5659284366616553E-2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5.6917559604904813E-2</v>
      </c>
      <c r="AA23" s="90">
        <v>5.1950599394022197E-2</v>
      </c>
      <c r="AB23" s="90">
        <v>5.2960091151715079E-2</v>
      </c>
      <c r="AC23" s="90">
        <v>4.2260415167963625E-2</v>
      </c>
      <c r="AD23" s="90">
        <v>1.8998383439000001E-4</v>
      </c>
      <c r="AE23" s="90">
        <v>2.2046531608499998E-4</v>
      </c>
      <c r="AF23" s="125">
        <v>139.90333333333334</v>
      </c>
      <c r="AG23" s="34">
        <v>0.17</v>
      </c>
      <c r="AH23" s="31">
        <v>8.8031484711341285E-3</v>
      </c>
      <c r="AI23" s="26"/>
      <c r="AJ23" s="25"/>
      <c r="AK23" s="25"/>
      <c r="AL23" s="27"/>
      <c r="AM23" s="26"/>
      <c r="AN23" s="25"/>
      <c r="AO23" s="25"/>
      <c r="AP23" s="27"/>
      <c r="AQ23" s="33"/>
      <c r="AR23" s="3"/>
      <c r="AS23" s="3"/>
      <c r="AT23" s="3"/>
      <c r="AU23" s="3"/>
      <c r="AV23" s="3"/>
    </row>
    <row r="24" spans="1:50" x14ac:dyDescent="0.2">
      <c r="A24" s="69">
        <f t="shared" si="4"/>
        <v>2023</v>
      </c>
      <c r="B24" s="24"/>
      <c r="C24" s="89">
        <f t="shared" si="0"/>
        <v>7.3287472160456515E-2</v>
      </c>
      <c r="D24" s="90">
        <f t="shared" si="1"/>
        <v>6.8242393699930029E-2</v>
      </c>
      <c r="E24" s="90">
        <f t="shared" si="2"/>
        <v>7.1594007292348466E-2</v>
      </c>
      <c r="F24" s="91">
        <f t="shared" si="3"/>
        <v>5.8501826008745317E-2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5.8337015437517674E-2</v>
      </c>
      <c r="AA24" s="90">
        <v>5.3708503088410811E-2</v>
      </c>
      <c r="AB24" s="90">
        <v>5.6783377943840571E-2</v>
      </c>
      <c r="AC24" s="90">
        <v>4.4772202454296389E-2</v>
      </c>
      <c r="AD24" s="90">
        <v>1.906488703525E-4</v>
      </c>
      <c r="AE24" s="90">
        <v>2.2146287002874999E-4</v>
      </c>
      <c r="AF24" s="125">
        <v>137.72916666666666</v>
      </c>
      <c r="AG24" s="34">
        <v>0.17</v>
      </c>
      <c r="AH24" s="31">
        <v>8.8991975537268311E-3</v>
      </c>
      <c r="AI24" s="26"/>
      <c r="AJ24" s="25"/>
      <c r="AK24" s="25"/>
      <c r="AL24" s="27"/>
      <c r="AM24" s="26"/>
      <c r="AN24" s="25"/>
      <c r="AO24" s="25"/>
      <c r="AP24" s="27"/>
      <c r="AQ24" s="33"/>
      <c r="AR24" s="3"/>
      <c r="AS24" s="3"/>
      <c r="AT24" s="3"/>
      <c r="AU24" s="3"/>
      <c r="AV24" s="3"/>
    </row>
    <row r="25" spans="1:50" x14ac:dyDescent="0.2">
      <c r="A25" s="69">
        <f t="shared" si="4"/>
        <v>2024</v>
      </c>
      <c r="B25" s="24"/>
      <c r="C25" s="89">
        <f t="shared" si="0"/>
        <v>7.5482514994419714E-2</v>
      </c>
      <c r="D25" s="90">
        <f t="shared" si="1"/>
        <v>7.0596204670825113E-2</v>
      </c>
      <c r="E25" s="90">
        <f t="shared" si="2"/>
        <v>7.1782237092279669E-2</v>
      </c>
      <c r="F25" s="91">
        <f t="shared" si="3"/>
        <v>6.1012809486551939E-2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6.0257020180453556E-2</v>
      </c>
      <c r="AA25" s="90">
        <v>5.5774166672568612E-2</v>
      </c>
      <c r="AB25" s="90">
        <v>5.6862269811517735E-2</v>
      </c>
      <c r="AC25" s="90">
        <v>4.6982060998923492E-2</v>
      </c>
      <c r="AD25" s="90">
        <v>1.9123580378850773E-4</v>
      </c>
      <c r="AE25" s="90">
        <v>2.2234327018276156E-4</v>
      </c>
      <c r="AF25" s="125">
        <v>140.57233333333332</v>
      </c>
      <c r="AG25" s="34">
        <v>0.17</v>
      </c>
      <c r="AH25" s="31">
        <v>8.9929935758947966E-3</v>
      </c>
      <c r="AI25" s="26"/>
      <c r="AJ25" s="25"/>
      <c r="AK25" s="25"/>
      <c r="AL25" s="27"/>
      <c r="AM25" s="26"/>
      <c r="AN25" s="25"/>
      <c r="AO25" s="25"/>
      <c r="AP25" s="27"/>
      <c r="AQ25" s="33"/>
      <c r="AR25" s="3"/>
      <c r="AS25" s="3"/>
      <c r="AT25" s="3"/>
      <c r="AU25" s="3"/>
      <c r="AV25" s="3"/>
    </row>
    <row r="26" spans="1:50" x14ac:dyDescent="0.2">
      <c r="A26" s="69">
        <f t="shared" si="4"/>
        <v>2025</v>
      </c>
      <c r="B26" s="24"/>
      <c r="C26" s="89">
        <f t="shared" si="0"/>
        <v>7.8733186973765856E-2</v>
      </c>
      <c r="D26" s="90">
        <f t="shared" si="1"/>
        <v>7.273455580494155E-2</v>
      </c>
      <c r="E26" s="90">
        <f t="shared" si="2"/>
        <v>7.7311323112024197E-2</v>
      </c>
      <c r="F26" s="91">
        <f t="shared" si="3"/>
        <v>6.3062929434760995E-2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6.3204327112374739E-2</v>
      </c>
      <c r="AA26" s="90">
        <v>5.770099576482951E-2</v>
      </c>
      <c r="AB26" s="90">
        <v>6.1899864853896168E-2</v>
      </c>
      <c r="AC26" s="90">
        <v>4.8827944049067533E-2</v>
      </c>
      <c r="AD26" s="90">
        <v>1.9182537823305974E-4</v>
      </c>
      <c r="AE26" s="90">
        <v>2.232276318495896E-4</v>
      </c>
      <c r="AF26" s="125">
        <v>143.499</v>
      </c>
      <c r="AG26" s="34">
        <v>0.17</v>
      </c>
      <c r="AH26" s="31">
        <v>9.0279545149333732E-3</v>
      </c>
      <c r="AI26" s="26"/>
      <c r="AJ26" s="25"/>
      <c r="AK26" s="25"/>
      <c r="AL26" s="27"/>
      <c r="AM26" s="26"/>
      <c r="AN26" s="25"/>
      <c r="AO26" s="25"/>
      <c r="AP26" s="27"/>
      <c r="AQ26" s="33"/>
      <c r="AR26" s="3"/>
      <c r="AS26" s="3"/>
      <c r="AT26" s="3"/>
      <c r="AU26" s="3"/>
      <c r="AV26" s="3"/>
    </row>
    <row r="27" spans="1:50" x14ac:dyDescent="0.2">
      <c r="A27" s="69">
        <f t="shared" si="4"/>
        <v>2026</v>
      </c>
      <c r="B27" s="24"/>
      <c r="C27" s="89">
        <f t="shared" si="0"/>
        <v>8.085612962978328E-2</v>
      </c>
      <c r="D27" s="90">
        <f t="shared" si="1"/>
        <v>7.480290560386503E-2</v>
      </c>
      <c r="E27" s="90">
        <f t="shared" si="2"/>
        <v>8.188021167951462E-2</v>
      </c>
      <c r="F27" s="91">
        <f t="shared" si="3"/>
        <v>6.5446814107927437E-2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6.5574094138713415E-2</v>
      </c>
      <c r="AA27" s="90">
        <v>6.0020677601173737E-2</v>
      </c>
      <c r="AB27" s="90">
        <v>6.6513618954980702E-2</v>
      </c>
      <c r="AC27" s="90">
        <v>5.1437107421414482E-2</v>
      </c>
      <c r="AD27" s="90">
        <v>1.9241760556983097E-4</v>
      </c>
      <c r="AE27" s="90">
        <v>2.2411597285474649E-4</v>
      </c>
      <c r="AF27" s="125">
        <v>144.08466666666666</v>
      </c>
      <c r="AG27" s="34">
        <v>0.17</v>
      </c>
      <c r="AH27" s="31">
        <v>8.605841301454727E-3</v>
      </c>
      <c r="AI27" s="26"/>
      <c r="AJ27" s="25"/>
      <c r="AK27" s="25"/>
      <c r="AL27" s="27"/>
      <c r="AM27" s="147"/>
      <c r="AN27" s="28"/>
      <c r="AO27" s="28"/>
      <c r="AP27" s="27"/>
      <c r="AQ27" s="33"/>
      <c r="AR27" s="3"/>
      <c r="AS27" s="3"/>
      <c r="AT27" s="3"/>
      <c r="AU27" s="3"/>
      <c r="AV27" s="3"/>
    </row>
    <row r="28" spans="1:50" x14ac:dyDescent="0.2">
      <c r="A28" s="69">
        <f t="shared" si="4"/>
        <v>2027</v>
      </c>
      <c r="B28" s="24"/>
      <c r="C28" s="89">
        <f t="shared" si="0"/>
        <v>8.2217564373693763E-2</v>
      </c>
      <c r="D28" s="90">
        <f t="shared" si="1"/>
        <v>7.6531899511671483E-2</v>
      </c>
      <c r="E28" s="90">
        <f t="shared" si="2"/>
        <v>7.8929473232029909E-2</v>
      </c>
      <c r="F28" s="91">
        <f t="shared" si="3"/>
        <v>6.6870572009834026E-2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6.7222861582218713E-2</v>
      </c>
      <c r="AA28" s="90">
        <v>6.2006655286785423E-2</v>
      </c>
      <c r="AB28" s="90">
        <v>6.4206264204545463E-2</v>
      </c>
      <c r="AC28" s="90">
        <v>5.3143052074090522E-2</v>
      </c>
      <c r="AD28" s="90">
        <v>1.9301249773596901E-4</v>
      </c>
      <c r="AE28" s="90">
        <v>2.2500831110395351E-4</v>
      </c>
      <c r="AF28" s="125">
        <v>142.74658333333332</v>
      </c>
      <c r="AG28" s="34">
        <v>0.17</v>
      </c>
      <c r="AH28" s="31">
        <v>8.2060965587847298E-3</v>
      </c>
      <c r="AI28" s="26"/>
      <c r="AJ28" s="25"/>
      <c r="AK28" s="25"/>
      <c r="AL28" s="27"/>
      <c r="AM28" s="147"/>
      <c r="AN28" s="28"/>
      <c r="AO28" s="28"/>
      <c r="AP28" s="27"/>
      <c r="AQ28" s="33"/>
      <c r="AR28" s="3"/>
      <c r="AS28" s="3"/>
      <c r="AT28" s="3"/>
      <c r="AU28" s="3"/>
      <c r="AV28" s="3"/>
    </row>
    <row r="29" spans="1:50" x14ac:dyDescent="0.2">
      <c r="A29" s="69">
        <f t="shared" si="4"/>
        <v>2028</v>
      </c>
      <c r="B29" s="24"/>
      <c r="C29" s="89">
        <f t="shared" si="0"/>
        <v>8.3544504604367686E-2</v>
      </c>
      <c r="D29" s="90">
        <f t="shared" si="1"/>
        <v>7.8508551381105712E-2</v>
      </c>
      <c r="E29" s="90">
        <f t="shared" si="2"/>
        <v>8.3221129328553176E-2</v>
      </c>
      <c r="F29" s="91">
        <f t="shared" si="3"/>
        <v>6.9112475465444675E-2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6.8828179598317232E-2</v>
      </c>
      <c r="AA29" s="90">
        <v>6.4208039026517255E-2</v>
      </c>
      <c r="AB29" s="90">
        <v>6.8531505033349788E-2</v>
      </c>
      <c r="AC29" s="90">
        <v>5.5587785892883275E-2</v>
      </c>
      <c r="AD29" s="90">
        <v>1.9361006672233454E-4</v>
      </c>
      <c r="AE29" s="90">
        <v>2.2590466458350178E-4</v>
      </c>
      <c r="AF29" s="125">
        <v>146.17499999999998</v>
      </c>
      <c r="AG29" s="34">
        <v>0.17</v>
      </c>
      <c r="AH29" s="31">
        <v>7.818154901102662E-3</v>
      </c>
      <c r="AI29" s="26"/>
      <c r="AJ29" s="25"/>
      <c r="AK29" s="25"/>
      <c r="AL29" s="27"/>
      <c r="AM29" s="147"/>
      <c r="AN29" s="28"/>
      <c r="AO29" s="28"/>
      <c r="AP29" s="27"/>
      <c r="AQ29" s="33"/>
      <c r="AR29" s="3"/>
      <c r="AS29" s="3"/>
      <c r="AT29" s="3"/>
      <c r="AU29" s="3"/>
      <c r="AV29" s="3"/>
    </row>
    <row r="30" spans="1:50" x14ac:dyDescent="0.2">
      <c r="A30" s="69">
        <f t="shared" si="4"/>
        <v>2029</v>
      </c>
      <c r="B30" s="24"/>
      <c r="C30" s="89">
        <f t="shared" si="0"/>
        <v>8.7788699080405777E-2</v>
      </c>
      <c r="D30" s="90">
        <f t="shared" si="1"/>
        <v>8.3153189571231981E-2</v>
      </c>
      <c r="E30" s="90">
        <f t="shared" si="2"/>
        <v>8.6767707390655979E-2</v>
      </c>
      <c r="F30" s="91">
        <f t="shared" si="3"/>
        <v>7.2386776540905043E-2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7.2337611579939537E-2</v>
      </c>
      <c r="AA30" s="90">
        <v>6.8084850562348892E-2</v>
      </c>
      <c r="AB30" s="90">
        <v>7.1400921956315866E-2</v>
      </c>
      <c r="AC30" s="90">
        <v>5.8207407415259975E-2</v>
      </c>
      <c r="AD30" s="90">
        <v>1.9421032457374337E-4</v>
      </c>
      <c r="AE30" s="90">
        <v>2.2680505136061504E-4</v>
      </c>
      <c r="AF30" s="125">
        <v>151.86149999999998</v>
      </c>
      <c r="AG30" s="34">
        <v>0.17</v>
      </c>
      <c r="AH30" s="31">
        <v>8.2024793195152983E-3</v>
      </c>
      <c r="AI30" s="26"/>
      <c r="AJ30" s="25"/>
      <c r="AK30" s="25"/>
      <c r="AL30" s="27"/>
      <c r="AM30" s="147"/>
      <c r="AN30" s="28"/>
      <c r="AO30" s="28"/>
      <c r="AP30" s="27"/>
      <c r="AQ30" s="33"/>
      <c r="AR30" s="3"/>
      <c r="AS30" s="3"/>
      <c r="AT30" s="3"/>
      <c r="AU30" s="3"/>
      <c r="AV30" s="3"/>
    </row>
    <row r="31" spans="1:50" x14ac:dyDescent="0.2">
      <c r="A31" s="69">
        <f t="shared" si="4"/>
        <v>2030</v>
      </c>
      <c r="B31" s="24"/>
      <c r="C31" s="89">
        <f t="shared" si="0"/>
        <v>9.50256546478951E-2</v>
      </c>
      <c r="D31" s="90">
        <f t="shared" si="1"/>
        <v>8.6296050443623221E-2</v>
      </c>
      <c r="E31" s="90">
        <f t="shared" si="2"/>
        <v>0.10411606446223756</v>
      </c>
      <c r="F31" s="91">
        <f t="shared" si="3"/>
        <v>7.7545726311142371E-2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7.9303993452380969E-2</v>
      </c>
      <c r="AA31" s="90">
        <v>7.1295182255801268E-2</v>
      </c>
      <c r="AB31" s="90">
        <v>8.7643818970126353E-2</v>
      </c>
      <c r="AC31" s="90">
        <v>6.3267361950772968E-2</v>
      </c>
      <c r="AD31" s="90">
        <v>1.9481328338920894E-4</v>
      </c>
      <c r="AE31" s="90">
        <v>2.2770948958381342E-4</v>
      </c>
      <c r="AF31" s="125">
        <v>153.53399999999999</v>
      </c>
      <c r="AG31" s="34">
        <v>0.17</v>
      </c>
      <c r="AH31" s="31">
        <v>7.8755062245870009E-3</v>
      </c>
      <c r="AI31" s="26"/>
      <c r="AJ31" s="25"/>
      <c r="AK31" s="25"/>
      <c r="AL31" s="27"/>
      <c r="AM31" s="147"/>
      <c r="AN31" s="28"/>
      <c r="AO31" s="28"/>
      <c r="AP31" s="27"/>
      <c r="AQ31" s="33"/>
      <c r="AR31" s="3"/>
      <c r="AS31" s="3"/>
      <c r="AT31" s="3"/>
      <c r="AU31" s="3"/>
      <c r="AV31" s="3"/>
    </row>
    <row r="32" spans="1:50" x14ac:dyDescent="0.2">
      <c r="A32" s="69">
        <f t="shared" si="4"/>
        <v>2031</v>
      </c>
      <c r="B32" s="24"/>
      <c r="C32" s="89">
        <f t="shared" si="0"/>
        <v>9.8250534780967208E-2</v>
      </c>
      <c r="D32" s="90">
        <f t="shared" si="1"/>
        <v>8.9465978412405958E-2</v>
      </c>
      <c r="E32" s="90">
        <f t="shared" si="2"/>
        <v>0.10857418462028012</v>
      </c>
      <c r="F32" s="91">
        <f t="shared" si="3"/>
        <v>8.0572347962631893E-2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8.2255767718567255E-2</v>
      </c>
      <c r="AA32" s="90">
        <v>7.4196541692364268E-2</v>
      </c>
      <c r="AB32" s="90">
        <v>9.1727006103257999E-2</v>
      </c>
      <c r="AC32" s="90">
        <v>6.6037247701745849E-2</v>
      </c>
      <c r="AD32" s="90">
        <v>1.9481328338920894E-4</v>
      </c>
      <c r="AE32" s="90">
        <v>2.2770948958381342E-4</v>
      </c>
      <c r="AF32" s="125">
        <v>146.98345833333332</v>
      </c>
      <c r="AG32" s="34">
        <v>0.17</v>
      </c>
      <c r="AH32" s="31">
        <v>7.8823375850723895E-3</v>
      </c>
      <c r="AI32" s="26"/>
      <c r="AJ32" s="25"/>
      <c r="AK32" s="25"/>
      <c r="AL32" s="27"/>
      <c r="AM32" s="147"/>
      <c r="AN32" s="28"/>
      <c r="AO32" s="28"/>
      <c r="AP32" s="27"/>
      <c r="AQ32" s="33"/>
      <c r="AR32" s="3"/>
      <c r="AS32" s="3"/>
      <c r="AT32" s="3"/>
      <c r="AU32" s="3"/>
      <c r="AV32" s="3"/>
    </row>
    <row r="33" spans="1:48" x14ac:dyDescent="0.2">
      <c r="A33" s="69">
        <f t="shared" si="4"/>
        <v>2032</v>
      </c>
      <c r="B33" s="24"/>
      <c r="C33" s="89">
        <f t="shared" si="0"/>
        <v>0.10159522847433054</v>
      </c>
      <c r="D33" s="90">
        <f t="shared" si="1"/>
        <v>9.2764661103953497E-2</v>
      </c>
      <c r="E33" s="90">
        <f t="shared" si="2"/>
        <v>0.11323971208906286</v>
      </c>
      <c r="F33" s="91">
        <f t="shared" si="3"/>
        <v>8.3731208493750972E-2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8.5317409986845422E-2</v>
      </c>
      <c r="AA33" s="90">
        <v>7.7215972032371072E-2</v>
      </c>
      <c r="AB33" s="90">
        <v>9.6000422477425532E-2</v>
      </c>
      <c r="AC33" s="90">
        <v>6.89284008303504E-2</v>
      </c>
      <c r="AD33" s="90">
        <v>1.9481328338920894E-4</v>
      </c>
      <c r="AE33" s="90">
        <v>2.2770948958381342E-4</v>
      </c>
      <c r="AF33" s="125">
        <v>146.98345833333332</v>
      </c>
      <c r="AG33" s="34">
        <v>0.17</v>
      </c>
      <c r="AH33" s="31">
        <v>7.8892216409807529E-3</v>
      </c>
      <c r="AI33" s="26"/>
      <c r="AJ33" s="25"/>
      <c r="AK33" s="25"/>
      <c r="AL33" s="27"/>
      <c r="AM33" s="147"/>
      <c r="AN33" s="28"/>
      <c r="AO33" s="28"/>
      <c r="AP33" s="27"/>
      <c r="AQ33" s="33"/>
      <c r="AR33" s="3"/>
      <c r="AS33" s="3"/>
      <c r="AT33" s="3"/>
      <c r="AU33" s="3"/>
      <c r="AV33" s="3"/>
    </row>
    <row r="34" spans="1:48" x14ac:dyDescent="0.2">
      <c r="A34" s="69">
        <f t="shared" si="4"/>
        <v>2033</v>
      </c>
      <c r="B34" s="24"/>
      <c r="C34" s="89">
        <f t="shared" si="0"/>
        <v>0.10506419315930135</v>
      </c>
      <c r="D34" s="90">
        <f t="shared" si="1"/>
        <v>9.6197335846066309E-2</v>
      </c>
      <c r="E34" s="90">
        <f t="shared" si="2"/>
        <v>0.11812230695994021</v>
      </c>
      <c r="F34" s="91">
        <f t="shared" si="3"/>
        <v>8.7028094881127588E-2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8.8493009654572796E-2</v>
      </c>
      <c r="AA34" s="90">
        <v>8.0358278174540651E-2</v>
      </c>
      <c r="AB34" s="90">
        <v>0.10047293057259009</v>
      </c>
      <c r="AC34" s="90">
        <v>7.1946130500284936E-2</v>
      </c>
      <c r="AD34" s="90">
        <v>1.9481328338920894E-4</v>
      </c>
      <c r="AE34" s="90">
        <v>2.2770948958381342E-4</v>
      </c>
      <c r="AF34" s="125">
        <v>146.98345833333332</v>
      </c>
      <c r="AG34" s="34">
        <v>0.17</v>
      </c>
      <c r="AH34" s="31">
        <v>7.8961583814834875E-3</v>
      </c>
      <c r="AI34" s="26"/>
      <c r="AJ34" s="25"/>
      <c r="AK34" s="25"/>
      <c r="AL34" s="27"/>
      <c r="AM34" s="147"/>
      <c r="AN34" s="28"/>
      <c r="AO34" s="28"/>
      <c r="AP34" s="27"/>
      <c r="AQ34" s="33"/>
      <c r="AR34" s="3"/>
      <c r="AS34" s="3"/>
      <c r="AT34" s="3"/>
      <c r="AU34" s="3"/>
      <c r="AV34" s="3"/>
    </row>
    <row r="35" spans="1:48" x14ac:dyDescent="0.2">
      <c r="A35" s="69">
        <f t="shared" si="4"/>
        <v>2034</v>
      </c>
      <c r="B35" s="24"/>
      <c r="C35" s="89">
        <f t="shared" si="0"/>
        <v>0.10866205217917221</v>
      </c>
      <c r="D35" s="90">
        <f t="shared" si="1"/>
        <v>9.9769453101694147E-2</v>
      </c>
      <c r="E35" s="90">
        <f t="shared" si="2"/>
        <v>0.12323207937468664</v>
      </c>
      <c r="F35" s="91">
        <f t="shared" si="3"/>
        <v>9.0469047460928542E-2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9.1786808330582614E-2</v>
      </c>
      <c r="AA35" s="90">
        <v>8.3628460553079806E-2</v>
      </c>
      <c r="AB35" s="90">
        <v>0.10515380575766008</v>
      </c>
      <c r="AC35" s="90">
        <v>7.5095978313845305E-2</v>
      </c>
      <c r="AD35" s="90">
        <v>1.9481328338920894E-4</v>
      </c>
      <c r="AE35" s="90">
        <v>2.2770948958381342E-4</v>
      </c>
      <c r="AF35" s="125">
        <v>146.98345833333332</v>
      </c>
      <c r="AG35" s="34">
        <v>0.17</v>
      </c>
      <c r="AH35" s="31">
        <v>7.9031477970983015E-3</v>
      </c>
      <c r="AI35" s="26"/>
      <c r="AJ35" s="25"/>
      <c r="AK35" s="25"/>
      <c r="AL35" s="27"/>
      <c r="AM35" s="147"/>
      <c r="AN35" s="28"/>
      <c r="AO35" s="28"/>
      <c r="AP35" s="27"/>
      <c r="AQ35" s="33"/>
      <c r="AR35" s="3"/>
      <c r="AS35" s="3"/>
      <c r="AT35" s="3"/>
      <c r="AU35" s="3"/>
      <c r="AV35" s="3"/>
    </row>
    <row r="36" spans="1:48" x14ac:dyDescent="0.2">
      <c r="A36" s="69">
        <f t="shared" si="4"/>
        <v>2035</v>
      </c>
      <c r="B36" s="24"/>
      <c r="C36" s="89">
        <f t="shared" si="0"/>
        <v>0.11239360096456326</v>
      </c>
      <c r="D36" s="90">
        <f t="shared" si="1"/>
        <v>0.10348668514241277</v>
      </c>
      <c r="E36" s="90">
        <f t="shared" si="2"/>
        <v>0.12857961049256245</v>
      </c>
      <c r="F36" s="91">
        <f t="shared" si="3"/>
        <v>9.4060371021034275E-2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9.5203205500647869E-2</v>
      </c>
      <c r="AA36" s="90">
        <v>8.7031723095005217E-2</v>
      </c>
      <c r="AB36" s="90">
        <v>0.11005275552633519</v>
      </c>
      <c r="AC36" s="90">
        <v>7.8383728488235951E-2</v>
      </c>
      <c r="AD36" s="90">
        <v>1.9481328338920894E-4</v>
      </c>
      <c r="AE36" s="90">
        <v>2.2770948958381342E-4</v>
      </c>
      <c r="AF36" s="125">
        <v>146.98345833333332</v>
      </c>
      <c r="AG36" s="34">
        <v>0.17</v>
      </c>
      <c r="AH36" s="31">
        <v>7.910189879685392E-3</v>
      </c>
      <c r="AI36" s="26"/>
      <c r="AJ36" s="25"/>
      <c r="AK36" s="25"/>
      <c r="AL36" s="27"/>
      <c r="AM36" s="147"/>
      <c r="AN36" s="28"/>
      <c r="AO36" s="28"/>
      <c r="AP36" s="27"/>
      <c r="AQ36" s="33"/>
      <c r="AR36" s="3"/>
      <c r="AS36" s="3"/>
      <c r="AT36" s="3"/>
      <c r="AU36" s="3"/>
      <c r="AV36" s="3"/>
    </row>
    <row r="37" spans="1:48" x14ac:dyDescent="0.2">
      <c r="A37" s="69">
        <f t="shared" si="4"/>
        <v>2036</v>
      </c>
      <c r="B37" s="24"/>
      <c r="C37" s="89">
        <f t="shared" si="0"/>
        <v>0.11626381343862699</v>
      </c>
      <c r="D37" s="90">
        <f t="shared" si="1"/>
        <v>0.10735493507486882</v>
      </c>
      <c r="E37" s="90">
        <f t="shared" si="2"/>
        <v>0.13417597443420237</v>
      </c>
      <c r="F37" s="91">
        <f t="shared" si="3"/>
        <v>9.78086463788366E-2</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9.8746764403819604E-2</v>
      </c>
      <c r="AA37" s="90">
        <v>9.0573481501289174E-2</v>
      </c>
      <c r="AB37" s="90">
        <v>0.11517993962911811</v>
      </c>
      <c r="AC37" s="90">
        <v>8.1815418477406407E-2</v>
      </c>
      <c r="AD37" s="90">
        <v>1.9481328338920894E-4</v>
      </c>
      <c r="AE37" s="90">
        <v>2.2770948958381342E-4</v>
      </c>
      <c r="AF37" s="125">
        <v>146.98345833333332</v>
      </c>
      <c r="AG37" s="34">
        <v>0.17</v>
      </c>
      <c r="AH37" s="31">
        <v>7.9172846224436749E-3</v>
      </c>
      <c r="AI37" s="26"/>
      <c r="AJ37" s="25"/>
      <c r="AK37" s="25"/>
      <c r="AL37" s="27"/>
      <c r="AM37" s="147"/>
      <c r="AN37" s="28"/>
      <c r="AO37" s="28"/>
      <c r="AP37" s="27"/>
      <c r="AQ37" s="33"/>
      <c r="AR37" s="3"/>
      <c r="AS37" s="3"/>
      <c r="AT37" s="3"/>
      <c r="AU37" s="3"/>
      <c r="AV37" s="3"/>
    </row>
    <row r="38" spans="1:48" x14ac:dyDescent="0.2">
      <c r="A38" s="69">
        <f t="shared" si="4"/>
        <v>2037</v>
      </c>
      <c r="B38" s="24"/>
      <c r="C38" s="89">
        <f t="shared" si="0"/>
        <v>0.12027784866066099</v>
      </c>
      <c r="D38" s="90">
        <f t="shared" si="1"/>
        <v>0.11138034623455581</v>
      </c>
      <c r="E38" s="90">
        <f t="shared" si="2"/>
        <v>0.14003276124783559</v>
      </c>
      <c r="F38" s="91">
        <f t="shared" si="3"/>
        <v>0.10172074246592025</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0.10242221812748833</v>
      </c>
      <c r="AA38" s="90">
        <v>9.4259371865006519E-2</v>
      </c>
      <c r="AB38" s="90">
        <v>0.12054599114324485</v>
      </c>
      <c r="AC38" s="90">
        <v>8.5397350058918853E-2</v>
      </c>
      <c r="AD38" s="90">
        <v>1.9481328338920894E-4</v>
      </c>
      <c r="AE38" s="90">
        <v>2.2770948958381342E-4</v>
      </c>
      <c r="AF38" s="125">
        <v>146.98345833333332</v>
      </c>
      <c r="AG38" s="34">
        <v>0.17</v>
      </c>
      <c r="AH38" s="31">
        <v>7.9244320199070573E-3</v>
      </c>
      <c r="AI38" s="26"/>
      <c r="AJ38" s="25"/>
      <c r="AK38" s="25"/>
      <c r="AL38" s="27"/>
      <c r="AM38" s="147"/>
      <c r="AN38" s="28"/>
      <c r="AO38" s="28"/>
      <c r="AP38" s="27"/>
      <c r="AQ38" s="33"/>
      <c r="AR38" s="3"/>
      <c r="AS38" s="3"/>
      <c r="AT38" s="3"/>
      <c r="AU38" s="3"/>
      <c r="AV38" s="3"/>
    </row>
    <row r="39" spans="1:48" x14ac:dyDescent="0.2">
      <c r="A39" s="69">
        <f t="shared" si="4"/>
        <v>2038</v>
      </c>
      <c r="B39" s="24"/>
      <c r="C39" s="89">
        <f t="shared" si="0"/>
        <v>0.12444105771700313</v>
      </c>
      <c r="D39" s="90">
        <f t="shared" si="1"/>
        <v>0.11556931196187065</v>
      </c>
      <c r="E39" s="90">
        <f t="shared" si="2"/>
        <v>0.14616210094546594</v>
      </c>
      <c r="F39" s="91">
        <f t="shared" si="3"/>
        <v>0.1058038289418194</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0.10623447592930982</v>
      </c>
      <c r="AA39" s="90">
        <v>9.8095259640197441E-2</v>
      </c>
      <c r="AB39" s="90">
        <v>0.12616203852422983</v>
      </c>
      <c r="AC39" s="90">
        <v>8.9136100906205482E-2</v>
      </c>
      <c r="AD39" s="90">
        <v>1.9481328338920894E-4</v>
      </c>
      <c r="AE39" s="90">
        <v>2.2770948958381342E-4</v>
      </c>
      <c r="AF39" s="125">
        <v>146.98345833333332</v>
      </c>
      <c r="AG39" s="34">
        <v>0.17</v>
      </c>
      <c r="AH39" s="31">
        <v>7.9316320679407564E-3</v>
      </c>
      <c r="AI39" s="26"/>
      <c r="AJ39" s="25"/>
      <c r="AK39" s="25"/>
      <c r="AL39" s="27"/>
      <c r="AM39" s="147"/>
      <c r="AN39" s="28"/>
      <c r="AO39" s="28"/>
      <c r="AP39" s="27"/>
      <c r="AQ39" s="33"/>
      <c r="AR39" s="3"/>
      <c r="AS39" s="3"/>
      <c r="AT39" s="3"/>
      <c r="AU39" s="3"/>
      <c r="AV39" s="3"/>
    </row>
    <row r="40" spans="1:48" x14ac:dyDescent="0.2">
      <c r="A40" s="69">
        <f t="shared" si="4"/>
        <v>2039</v>
      </c>
      <c r="B40" s="24"/>
      <c r="C40" s="89">
        <f t="shared" si="0"/>
        <v>0.12875899086841275</v>
      </c>
      <c r="D40" s="90">
        <f t="shared" si="1"/>
        <v>0.11992848577600716</v>
      </c>
      <c r="E40" s="90">
        <f t="shared" si="2"/>
        <v>0.15257668865885998</v>
      </c>
      <c r="F40" s="91">
        <f t="shared" si="3"/>
        <v>0.11006538936001321</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0.11018862979443916</v>
      </c>
      <c r="AA40" s="90">
        <v>0.10208724897571844</v>
      </c>
      <c r="AB40" s="90">
        <v>0.13203972868475772</v>
      </c>
      <c r="AC40" s="90">
        <v>9.3038536667467114E-2</v>
      </c>
      <c r="AD40" s="90">
        <v>1.9481328338920894E-4</v>
      </c>
      <c r="AE40" s="90">
        <v>2.2770948958381342E-4</v>
      </c>
      <c r="AF40" s="125">
        <v>146.98345833333332</v>
      </c>
      <c r="AG40" s="34">
        <v>0.17</v>
      </c>
      <c r="AH40" s="31">
        <v>7.9388847637376653E-3</v>
      </c>
      <c r="AI40" s="26"/>
      <c r="AJ40" s="25"/>
      <c r="AK40" s="25"/>
      <c r="AL40" s="27"/>
      <c r="AM40" s="147"/>
      <c r="AN40" s="28"/>
      <c r="AO40" s="28"/>
      <c r="AP40" s="27"/>
      <c r="AQ40" s="33"/>
      <c r="AR40" s="3"/>
      <c r="AS40" s="3"/>
      <c r="AT40" s="3"/>
      <c r="AU40" s="3"/>
      <c r="AV40" s="3"/>
    </row>
    <row r="41" spans="1:48" x14ac:dyDescent="0.2">
      <c r="A41" s="69">
        <f t="shared" si="4"/>
        <v>2040</v>
      </c>
      <c r="B41" s="24"/>
      <c r="C41" s="89">
        <f t="shared" si="0"/>
        <v>0.13323740496348482</v>
      </c>
      <c r="D41" s="90">
        <f t="shared" si="1"/>
        <v>0.12446479196287667</v>
      </c>
      <c r="E41" s="90">
        <f t="shared" si="2"/>
        <v>0.15928981096751282</v>
      </c>
      <c r="F41" s="91">
        <f t="shared" si="3"/>
        <v>0.11451323491033698</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0.11428996123683186</v>
      </c>
      <c r="AA41" s="90">
        <v>0.10624169242893446</v>
      </c>
      <c r="AB41" s="90">
        <v>0.13819125114878414</v>
      </c>
      <c r="AC41" s="90">
        <v>9.7111823573393458E-2</v>
      </c>
      <c r="AD41" s="90">
        <v>1.9481328338920894E-4</v>
      </c>
      <c r="AE41" s="90">
        <v>2.2770948958381342E-4</v>
      </c>
      <c r="AF41" s="125">
        <v>146.98345833333332</v>
      </c>
      <c r="AG41" s="34">
        <v>0.17</v>
      </c>
      <c r="AH41" s="31">
        <v>7.9461901058147724E-3</v>
      </c>
      <c r="AI41" s="26"/>
      <c r="AJ41" s="25"/>
      <c r="AK41" s="25"/>
      <c r="AL41" s="27"/>
      <c r="AM41" s="147"/>
      <c r="AN41" s="28"/>
      <c r="AO41" s="28"/>
      <c r="AP41" s="27"/>
      <c r="AQ41" s="33"/>
      <c r="AR41" s="3"/>
      <c r="AS41" s="3"/>
      <c r="AT41" s="3"/>
      <c r="AU41" s="3"/>
      <c r="AV41" s="3"/>
    </row>
    <row r="42" spans="1:48" x14ac:dyDescent="0.2">
      <c r="A42" s="69">
        <f t="shared" si="4"/>
        <v>2041</v>
      </c>
      <c r="B42" s="24"/>
      <c r="C42" s="89">
        <f t="shared" si="0"/>
        <v>0.13788227112799917</v>
      </c>
      <c r="D42" s="90">
        <f t="shared" si="1"/>
        <v>0.12918543659390458</v>
      </c>
      <c r="E42" s="90">
        <f t="shared" si="2"/>
        <v>0.16631537345319322</v>
      </c>
      <c r="F42" s="91">
        <f t="shared" si="3"/>
        <v>0.11915551876304527</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0.11854394835369603</v>
      </c>
      <c r="AA42" s="90">
        <v>0.11056520107471017</v>
      </c>
      <c r="AB42" s="90">
        <v>0.14462936333093829</v>
      </c>
      <c r="AC42" s="90">
        <v>0.10136344159685759</v>
      </c>
      <c r="AD42" s="90">
        <v>1.9481328338920894E-4</v>
      </c>
      <c r="AE42" s="90">
        <v>2.2770948958381342E-4</v>
      </c>
      <c r="AF42" s="125">
        <v>146.98345833333332</v>
      </c>
      <c r="AG42" s="34">
        <v>0.17</v>
      </c>
      <c r="AH42" s="31">
        <v>7.9535480940096243E-3</v>
      </c>
      <c r="AI42" s="26"/>
      <c r="AJ42" s="25"/>
      <c r="AK42" s="25"/>
      <c r="AL42" s="27"/>
      <c r="AM42" s="147"/>
      <c r="AN42" s="28"/>
      <c r="AO42" s="28"/>
      <c r="AP42" s="27"/>
      <c r="AQ42" s="33"/>
      <c r="AR42" s="3"/>
      <c r="AS42" s="3"/>
      <c r="AT42" s="3"/>
      <c r="AU42" s="3"/>
      <c r="AV42" s="3"/>
    </row>
    <row r="43" spans="1:48" x14ac:dyDescent="0.2">
      <c r="A43" s="69">
        <f t="shared" si="4"/>
        <v>2042</v>
      </c>
      <c r="B43" s="24"/>
      <c r="C43" s="89">
        <f t="shared" si="0"/>
        <v>0.14269978274047496</v>
      </c>
      <c r="D43" s="90">
        <f t="shared" si="1"/>
        <v>0.13409791899323739</v>
      </c>
      <c r="E43" s="90">
        <f t="shared" si="2"/>
        <v>0.17366792953821084</v>
      </c>
      <c r="F43" s="91">
        <f t="shared" si="3"/>
        <v>0.12400075104086763</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0.12295627314251852</v>
      </c>
      <c r="AA43" s="90">
        <v>0.11506465502578683</v>
      </c>
      <c r="AB43" s="90">
        <v>0.15136741699365236</v>
      </c>
      <c r="AC43" s="90">
        <v>0.10580119818875035</v>
      </c>
      <c r="AD43" s="90">
        <v>1.9481328338920894E-4</v>
      </c>
      <c r="AE43" s="90">
        <v>2.2770948958381342E-4</v>
      </c>
      <c r="AF43" s="125">
        <v>146.98345833333332</v>
      </c>
      <c r="AG43" s="34">
        <v>0.17</v>
      </c>
      <c r="AH43" s="31">
        <v>7.960958729476832E-3</v>
      </c>
      <c r="AI43" s="26"/>
      <c r="AJ43" s="25"/>
      <c r="AK43" s="25"/>
      <c r="AL43" s="27"/>
      <c r="AM43" s="147"/>
      <c r="AN43" s="28"/>
      <c r="AO43" s="28"/>
      <c r="AP43" s="27"/>
      <c r="AQ43" s="33"/>
      <c r="AR43" s="3"/>
      <c r="AS43" s="3"/>
      <c r="AT43" s="3"/>
      <c r="AU43" s="3"/>
      <c r="AV43" s="3"/>
    </row>
    <row r="44" spans="1:48" x14ac:dyDescent="0.2">
      <c r="A44" s="69">
        <f t="shared" si="4"/>
        <v>2043</v>
      </c>
      <c r="B44" s="24"/>
      <c r="C44" s="89">
        <f t="shared" si="0"/>
        <v>0.14769636370458361</v>
      </c>
      <c r="D44" s="90">
        <f t="shared" si="1"/>
        <v>0.13921004367160819</v>
      </c>
      <c r="E44" s="90">
        <f t="shared" si="2"/>
        <v>0.18136271066721368</v>
      </c>
      <c r="F44" s="91">
        <f t="shared" si="3"/>
        <v>0.12905781444655059</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0.12753282909043795</v>
      </c>
      <c r="AA44" s="90">
        <v>0.11974721438128617</v>
      </c>
      <c r="AB44" s="90">
        <v>0.15841938593688756</v>
      </c>
      <c r="AC44" s="90">
        <v>0.1104332426151783</v>
      </c>
      <c r="AD44" s="90">
        <v>1.9481328338920894E-4</v>
      </c>
      <c r="AE44" s="90">
        <v>2.2770948958381342E-4</v>
      </c>
      <c r="AF44" s="125">
        <v>146.98345833333332</v>
      </c>
      <c r="AG44" s="34">
        <v>0.17</v>
      </c>
      <c r="AH44" s="31">
        <v>7.9684220146846192E-3</v>
      </c>
      <c r="AI44" s="26"/>
      <c r="AJ44" s="25"/>
      <c r="AK44" s="25"/>
      <c r="AL44" s="27"/>
      <c r="AM44" s="147"/>
      <c r="AN44" s="28"/>
      <c r="AO44" s="28"/>
      <c r="AP44" s="27"/>
      <c r="AQ44" s="33"/>
      <c r="AR44" s="3"/>
      <c r="AS44" s="3"/>
      <c r="AT44" s="3"/>
      <c r="AU44" s="3"/>
      <c r="AV44" s="3"/>
    </row>
    <row r="45" spans="1:48" x14ac:dyDescent="0.2">
      <c r="A45" s="69">
        <f t="shared" si="4"/>
        <v>2044</v>
      </c>
      <c r="B45" s="24"/>
      <c r="C45" s="89">
        <f t="shared" si="0"/>
        <v>0.15287867702946967</v>
      </c>
      <c r="D45" s="90">
        <f t="shared" si="1"/>
        <v>0.14452993274585124</v>
      </c>
      <c r="E45" s="90">
        <f t="shared" si="2"/>
        <v>0.18941565789510764</v>
      </c>
      <c r="F45" s="91">
        <f t="shared" si="3"/>
        <v>0.13433598057458376</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0.132279729046102</v>
      </c>
      <c r="AA45" s="90">
        <v>0.124620330620764</v>
      </c>
      <c r="AB45" s="90">
        <v>0.16579989497787995</v>
      </c>
      <c r="AC45" s="90">
        <v>0.11526808092235348</v>
      </c>
      <c r="AD45" s="90">
        <v>1.9481328338920894E-4</v>
      </c>
      <c r="AE45" s="90">
        <v>2.2770948958381342E-4</v>
      </c>
      <c r="AF45" s="125">
        <v>146.98345833333332</v>
      </c>
      <c r="AG45" s="34">
        <v>0.17</v>
      </c>
      <c r="AH45" s="31">
        <v>7.9759379534114407E-3</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0.15825363372943946</v>
      </c>
      <c r="D46" s="96">
        <f t="shared" si="1"/>
        <v>0.15006603886382966</v>
      </c>
      <c r="E46" s="96">
        <f t="shared" si="2"/>
        <v>0.19784345494660782</v>
      </c>
      <c r="F46" s="97">
        <f t="shared" si="3"/>
        <v>0.13984492693706405</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0.13720331338452293</v>
      </c>
      <c r="AA46" s="96">
        <v>0.12969175846194514</v>
      </c>
      <c r="AB46" s="96">
        <v>0.17352425028100765</v>
      </c>
      <c r="AC46" s="96">
        <v>0.12031459155665558</v>
      </c>
      <c r="AD46" s="96">
        <v>1.9481328338920894E-4</v>
      </c>
      <c r="AE46" s="96">
        <v>2.2770948958381342E-4</v>
      </c>
      <c r="AF46" s="127">
        <v>146.98345833333332</v>
      </c>
      <c r="AG46" s="44">
        <v>0.17</v>
      </c>
      <c r="AH46" s="72">
        <v>7.983506550742616E-3</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7.2050706559160821E-2</v>
      </c>
      <c r="D49" s="90">
        <f>-PMT($F$7,$B49,NPV($F$7,D$17:D26))</f>
        <v>6.6972274549762997E-2</v>
      </c>
      <c r="E49" s="90">
        <f>-PMT($F$7,$B49,NPV($F$7,E$17:E26))</f>
        <v>6.4739020946947237E-2</v>
      </c>
      <c r="F49" s="103">
        <f>-PMT($F$7,$B49,NPV($F$7,F$17:F26))</f>
        <v>5.2539416107219926E-2</v>
      </c>
      <c r="G49" s="119">
        <f>-PMT($F$7,$B49,NPV($F$7,G$17:G26))</f>
        <v>132.8573862851635</v>
      </c>
      <c r="H49" s="120">
        <f>-PMT($F$7,$B49,NPV($F$7,H$17:H26))</f>
        <v>111.927737937071</v>
      </c>
      <c r="I49" s="121">
        <f>-PMT($F$7,$B49,NPV($F$7,I$17:I26))</f>
        <v>122.39256211111726</v>
      </c>
      <c r="J49" s="89">
        <f>-PMT($F$7,$B49,NPV($F$7,J$17:J26))</f>
        <v>8.9327724378214578E-4</v>
      </c>
      <c r="K49" s="90">
        <f>-PMT($F$7,$B49,NPV($F$7,K$17:K26))</f>
        <v>9.6230007135917478E-4</v>
      </c>
      <c r="L49" s="90">
        <f>-PMT($F$7,$B49,NPV($F$7,L$17:L26))</f>
        <v>2.573172344130575E-3</v>
      </c>
      <c r="M49" s="90">
        <f>-PMT($F$7,$B49,NPV($F$7,M$17:M26))</f>
        <v>-5.9167915669625682E-6</v>
      </c>
      <c r="N49" s="103">
        <f>-PMT($F$7,$B49,NPV($F$7,N$17:N26))</f>
        <v>0</v>
      </c>
      <c r="O49" s="89">
        <f>-PMT($F$7,$B49,NPV($F$7,O$17:O26))</f>
        <v>5.3633534610768698E-4</v>
      </c>
      <c r="P49" s="90">
        <f>-PMT($F$7,$B49,NPV($F$7,P$17:P26))</f>
        <v>5.7654471682153834E-4</v>
      </c>
      <c r="Q49" s="90">
        <f>-PMT($F$7,$B49,NPV($F$7,Q$17:Q26))</f>
        <v>1.322719648214821E-3</v>
      </c>
      <c r="R49" s="90">
        <f>-PMT($F$7,$B49,NPV($F$7,R$17:R26))</f>
        <v>-3.2493816640577898E-6</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5.8026419311039641E-2</v>
      </c>
      <c r="AA49" s="90">
        <f>-PMT($F$7,$B49,NPV($F$7,AA$17:AA26))</f>
        <v>5.3367307375812273E-2</v>
      </c>
      <c r="AB49" s="90">
        <f>-PMT($F$7,$B49,NPV($F$7,AB$17:AB26))</f>
        <v>5.1318450859467547E-2</v>
      </c>
      <c r="AC49" s="90">
        <f>-PMT($F$7,$B49,NPV($F$7,AC$17:AC26))</f>
        <v>4.0126152841369091E-2</v>
      </c>
      <c r="AD49" s="90">
        <f>-PMT($F$7,$B49,NPV($F$7,AD$17:AD26))</f>
        <v>2.1155079402361268E-3</v>
      </c>
      <c r="AE49" s="91">
        <f>-PMT($F$7,$B49,NPV($F$7,AE$17:AE26))</f>
        <v>1.414406413898555E-3</v>
      </c>
      <c r="AF49" s="150">
        <f>-PMT($F$7,$B49,NPV($F$7,AF$17:AF26))</f>
        <v>123.0160984121884</v>
      </c>
      <c r="AG49" s="91"/>
      <c r="AH49" s="31">
        <f>-PMT($F$7,$B49,NPV($F$7,AH$17:AH26))</f>
        <v>8.0751463395666197E-3</v>
      </c>
      <c r="AI49" s="89">
        <f>-PMT($F$7,$B49,NPV($F$7,AI$17:AI26))</f>
        <v>9.7043608962168744E-4</v>
      </c>
      <c r="AJ49" s="90">
        <f>-PMT($F$7,$B49,NPV($F$7,AJ$17:AJ26))</f>
        <v>9.8497656778175784E-4</v>
      </c>
      <c r="AK49" s="90">
        <f>-PMT($F$7,$B49,NPV($F$7,AK$17:AK26))</f>
        <v>9.906302649530976E-4</v>
      </c>
      <c r="AL49" s="91">
        <f>-PMT($F$7,$B49,NPV($F$7,AL$17:AL26))</f>
        <v>-4.2694218578771377E-7</v>
      </c>
      <c r="AM49" s="99">
        <f>-PMT($F$7,$B49,NPV($F$7,AM$17:AM26))</f>
        <v>5.8266252680850075E-4</v>
      </c>
      <c r="AN49" s="90">
        <f>-PMT($F$7,$B49,NPV($F$7,AN$17:AN26))</f>
        <v>5.9013093030897646E-4</v>
      </c>
      <c r="AO49" s="90">
        <f>-PMT($F$7,$B49,NPV($F$7,AO$17:AO26))</f>
        <v>5.092259438271129E-4</v>
      </c>
      <c r="AP49" s="90">
        <f>-PMT($F$7,$B49,NPV($F$7,AP$17:AP26))</f>
        <v>-2.3446797042126191E-7</v>
      </c>
      <c r="AQ49" s="46"/>
    </row>
    <row r="50" spans="1:43" x14ac:dyDescent="0.2">
      <c r="A50" s="65" t="str">
        <f>"15 years ("&amp;$A$17&amp;"-"&amp;$A$31&amp;")"</f>
        <v>15 years (2016-2030)</v>
      </c>
      <c r="B50" s="73">
        <v>15</v>
      </c>
      <c r="C50" s="89">
        <f>-PMT($F$7,$B50,NPV($F$7,C$17:C31))</f>
        <v>7.6073707193781759E-2</v>
      </c>
      <c r="D50" s="90">
        <f>-PMT($F$7,$B50,NPV($F$7,D$17:D31))</f>
        <v>7.0721826633499907E-2</v>
      </c>
      <c r="E50" s="90">
        <f>-PMT($F$7,$B50,NPV($F$7,E$17:E31))</f>
        <v>7.1210214380142786E-2</v>
      </c>
      <c r="F50" s="103">
        <f>-PMT($F$7,$B50,NPV($F$7,F$17:F31))</f>
        <v>5.7714854500277461E-2</v>
      </c>
      <c r="G50" s="119">
        <f>-PMT($F$7,$B50,NPV($F$7,G$17:G31))</f>
        <v>140.65182483547417</v>
      </c>
      <c r="H50" s="120">
        <f>-PMT($F$7,$B50,NPV($F$7,H$17:H31))</f>
        <v>140.10204723213823</v>
      </c>
      <c r="I50" s="121">
        <f>-PMT($F$7,$B50,NPV($F$7,I$17:I31))</f>
        <v>140.37693603380617</v>
      </c>
      <c r="J50" s="89">
        <f>-PMT($F$7,$B50,NPV($F$7,J$17:J31))</f>
        <v>6.3046511952793473E-4</v>
      </c>
      <c r="K50" s="90">
        <f>-PMT($F$7,$B50,NPV($F$7,K$17:K31))</f>
        <v>6.7918066169741663E-4</v>
      </c>
      <c r="L50" s="90">
        <f>-PMT($F$7,$B50,NPV($F$7,L$17:L31))</f>
        <v>1.8161163522306268E-3</v>
      </c>
      <c r="M50" s="90">
        <f>-PMT($F$7,$B50,NPV($F$7,M$17:M31))</f>
        <v>-4.1760055217489587E-6</v>
      </c>
      <c r="N50" s="103">
        <f>-PMT($F$7,$B50,NPV($F$7,N$17:N31))</f>
        <v>0</v>
      </c>
      <c r="O50" s="89">
        <f>-PMT($F$7,$B50,NPV($F$7,O$17:O31))</f>
        <v>3.7853950768873003E-4</v>
      </c>
      <c r="P50" s="90">
        <f>-PMT($F$7,$B50,NPV($F$7,P$17:P31))</f>
        <v>4.0691883324494438E-4</v>
      </c>
      <c r="Q50" s="90">
        <f>-PMT($F$7,$B50,NPV($F$7,Q$17:Q31))</f>
        <v>9.3356078073011483E-4</v>
      </c>
      <c r="R50" s="90">
        <f>-PMT($F$7,$B50,NPV($F$7,R$17:R31))</f>
        <v>-2.293377351188514E-6</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6.1695605704156269E-2</v>
      </c>
      <c r="AA50" s="90">
        <f>-PMT($F$7,$B50,NPV($F$7,AA$17:AA31))</f>
        <v>5.6785623538760051E-2</v>
      </c>
      <c r="AB50" s="90">
        <f>-PMT($F$7,$B50,NPV($F$7,AB$17:AB31))</f>
        <v>5.7233685691643443E-2</v>
      </c>
      <c r="AC50" s="90">
        <f>-PMT($F$7,$B50,NPV($F$7,AC$17:AC31))</f>
        <v>4.4852621581675252E-2</v>
      </c>
      <c r="AD50" s="90">
        <f>-PMT($F$7,$B50,NPV($F$7,AD$17:AD31))</f>
        <v>1.5500564908337549E-3</v>
      </c>
      <c r="AE50" s="91">
        <f>-PMT($F$7,$B50,NPV($F$7,AE$17:AE31))</f>
        <v>1.0647244469537509E-3</v>
      </c>
      <c r="AF50" s="150">
        <f>-PMT($F$7,$B50,NPV($F$7,AF$17:AF31))</f>
        <v>130.23317114395758</v>
      </c>
      <c r="AG50" s="91"/>
      <c r="AH50" s="31">
        <f>-PMT($F$7,$B50,NPV($F$7,AH$17:AH31))</f>
        <v>8.0967862167444383E-3</v>
      </c>
      <c r="AI50" s="89">
        <f>-PMT($F$7,$B50,NPV($F$7,AI$17:AI31))</f>
        <v>6.8492297267876232E-4</v>
      </c>
      <c r="AJ50" s="90">
        <f>-PMT($F$7,$B50,NPV($F$7,AJ$17:AJ31))</f>
        <v>6.9518548005258478E-4</v>
      </c>
      <c r="AK50" s="90">
        <f>-PMT($F$7,$B50,NPV($F$7,AK$17:AK31))</f>
        <v>6.9917579648313846E-4</v>
      </c>
      <c r="AL50" s="91">
        <f>-PMT($F$7,$B50,NPV($F$7,AL$17:AL31))</f>
        <v>-3.0133103475746324E-7</v>
      </c>
      <c r="AM50" s="99">
        <f>-PMT($F$7,$B50,NPV($F$7,AM$17:AM31))</f>
        <v>4.1123671532637804E-4</v>
      </c>
      <c r="AN50" s="90">
        <f>-PMT($F$7,$B50,NPV($F$7,AN$17:AN31))</f>
        <v>4.1650783125190437E-4</v>
      </c>
      <c r="AO50" s="90">
        <f>-PMT($F$7,$B50,NPV($F$7,AO$17:AO31))</f>
        <v>3.5940599380138724E-4</v>
      </c>
      <c r="AP50" s="90">
        <f>-PMT($F$7,$B50,NPV($F$7,AP$17:AP31))</f>
        <v>-1.6548487944372704E-7</v>
      </c>
      <c r="AQ50" s="46"/>
    </row>
    <row r="51" spans="1:43" ht="13.5" thickBot="1" x14ac:dyDescent="0.25">
      <c r="A51" s="66" t="str">
        <f>"30 years ("&amp;$A$17&amp;"-"&amp;$A$46&amp;")"</f>
        <v>30 years (2016-2045)</v>
      </c>
      <c r="B51" s="73">
        <f>2039-2010+1</f>
        <v>30</v>
      </c>
      <c r="C51" s="95">
        <f>-PMT($F$7,$B51,NPV($F$7,C17:C$46))</f>
        <v>9.5762244054841864E-2</v>
      </c>
      <c r="D51" s="96">
        <f>-PMT($F$7,$B51,NPV($F$7,D17:D$46))</f>
        <v>8.9016980644082797E-2</v>
      </c>
      <c r="E51" s="96">
        <f>-PMT($F$7,$B51,NPV($F$7,E17:E$46))</f>
        <v>0.10194912165656544</v>
      </c>
      <c r="F51" s="104">
        <f>-PMT($F$7,$B51,NPV($F$7,F17:F$46))</f>
        <v>7.7392288643811299E-2</v>
      </c>
      <c r="G51" s="122">
        <f>-PMT($F$7,$B51,NPV($F$7,G17:G$46))</f>
        <v>148.08558994958332</v>
      </c>
      <c r="H51" s="123">
        <f>-PMT($F$7,$B51,NPV($F$7,H17:H$46))</f>
        <v>167.55002987785863</v>
      </c>
      <c r="I51" s="124">
        <f>-PMT($F$7,$B51,NPV($F$7,I17:I$46))</f>
        <v>157.81780991372094</v>
      </c>
      <c r="J51" s="95">
        <f>-PMT($F$7,$B51,NPV($F$7,J17:J$46))</f>
        <v>3.7139108660174302E-4</v>
      </c>
      <c r="K51" s="96">
        <f>-PMT($F$7,$B51,NPV($F$7,K17:K$46))</f>
        <v>4.0008818273017566E-4</v>
      </c>
      <c r="L51" s="96">
        <f>-PMT($F$7,$B51,NPV($F$7,L17:L$46))</f>
        <v>1.0698282974879801E-3</v>
      </c>
      <c r="M51" s="96">
        <f>-PMT($F$7,$B51,NPV($F$7,M17:M$46))</f>
        <v>-2.4599794347679305E-6</v>
      </c>
      <c r="N51" s="104">
        <f>-PMT($F$7,$B51,NPV($F$7,N17:N$46))</f>
        <v>0</v>
      </c>
      <c r="O51" s="95">
        <f>-PMT($F$7,$B51,NPV($F$7,O17:O$46))</f>
        <v>2.2298806821774889E-4</v>
      </c>
      <c r="P51" s="96">
        <f>-PMT($F$7,$B51,NPV($F$7,P17:P$46))</f>
        <v>2.397056125019415E-4</v>
      </c>
      <c r="Q51" s="96">
        <f>-PMT($F$7,$B51,NPV($F$7,Q17:Q$46))</f>
        <v>5.4993708934085851E-4</v>
      </c>
      <c r="R51" s="96">
        <f>-PMT($F$7,$B51,NPV($F$7,R17:R$46))</f>
        <v>-1.3509707041104443E-6</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7.9827474754907812E-2</v>
      </c>
      <c r="AA51" s="96">
        <f>-PMT($F$7,$B51,NPV($F$7,AA17:AA$46))</f>
        <v>7.3639159699165541E-2</v>
      </c>
      <c r="AB51" s="96">
        <f>-PMT($F$7,$B51,NPV($F$7,AB17:AB$46))</f>
        <v>8.5503509251901907E-2</v>
      </c>
      <c r="AC51" s="96">
        <f>-PMT($F$7,$B51,NPV($F$7,AC17:AC$46))</f>
        <v>6.2974304653044919E-2</v>
      </c>
      <c r="AD51" s="96">
        <f>-PMT($F$7,$B51,NPV($F$7,AD17:AD$46))</f>
        <v>9.9315284545622648E-4</v>
      </c>
      <c r="AE51" s="97">
        <f>-PMT($F$7,$B51,NPV($F$7,AE17:AE$46))</f>
        <v>7.207738715630913E-4</v>
      </c>
      <c r="AF51" s="151">
        <f>-PMT($F$7,$B51,NPV($F$7,AF17:AF$46))</f>
        <v>137.11628699035492</v>
      </c>
      <c r="AG51" s="97"/>
      <c r="AH51" s="72">
        <f>-PMT($F$7,$B51,NPV($F$7,AH17:AH$46))</f>
        <v>8.0277950201764706E-3</v>
      </c>
      <c r="AI51" s="95">
        <f>-PMT($F$7,$B51,NPV($F$7,AI17:AI$46))</f>
        <v>4.0347083317174797E-4</v>
      </c>
      <c r="AJ51" s="96">
        <f>-PMT($F$7,$B51,NPV($F$7,AJ17:AJ$46))</f>
        <v>4.0951621720136113E-4</v>
      </c>
      <c r="AK51" s="96">
        <f>-PMT($F$7,$B51,NPV($F$7,AK17:AK$46))</f>
        <v>4.118668118799973E-4</v>
      </c>
      <c r="AL51" s="97">
        <f>-PMT($F$7,$B51,NPV($F$7,AL17:AL$46))</f>
        <v>-1.7750650584634487E-7</v>
      </c>
      <c r="AM51" s="100">
        <f>-PMT($F$7,$B51,NPV($F$7,AM17:AM$46))</f>
        <v>2.4224916783652145E-4</v>
      </c>
      <c r="AN51" s="96">
        <f>-PMT($F$7,$B51,NPV($F$7,AN17:AN$46))</f>
        <v>2.4535424916544694E-4</v>
      </c>
      <c r="AO51" s="96">
        <f>-PMT($F$7,$B51,NPV($F$7,AO17:AO$46))</f>
        <v>2.1171699818860835E-4</v>
      </c>
      <c r="AP51" s="96">
        <f>-PMT($F$7,$B51,NPV($F$7,AP17:AP$46))</f>
        <v>-9.7482965019194963E-8</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Z65"/>
  <sheetViews>
    <sheetView showGridLines="0" showWhiteSpace="0" view="pageBreakPreview"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42</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42</v>
      </c>
      <c r="E2" s="2"/>
      <c r="F2" s="2"/>
      <c r="G2" s="2"/>
      <c r="H2" s="2"/>
      <c r="I2" s="2"/>
      <c r="J2" s="2"/>
      <c r="M2" s="2" t="s">
        <v>43</v>
      </c>
      <c r="N2" s="2"/>
      <c r="O2" s="2"/>
      <c r="P2" s="2"/>
      <c r="Q2" s="2"/>
      <c r="R2" s="2"/>
      <c r="S2" s="2"/>
      <c r="U2" s="2"/>
      <c r="V2" s="2"/>
      <c r="W2" s="2"/>
      <c r="X2" s="2"/>
      <c r="Y2" s="2"/>
      <c r="Z2" s="9" t="s">
        <v>4</v>
      </c>
      <c r="AA2" s="9" t="str">
        <f>M1</f>
        <v>RI</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8.3944769812278414E-2</v>
      </c>
      <c r="D16" s="90">
        <f t="shared" ref="D16:D46" si="1">(AA16+AH16)*(1+$F$5)</f>
        <v>7.4824301924920317E-2</v>
      </c>
      <c r="E16" s="90">
        <f t="shared" ref="E16:E46" si="2">(AB16+AH16)*(1+$F$5)</f>
        <v>4.7094802048499522E-2</v>
      </c>
      <c r="F16" s="91">
        <f t="shared" ref="F16:F46" si="3">(AC16+AH16)*(1+$F$5)</f>
        <v>3.7058582931292626E-2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7.324064947541703E-2</v>
      </c>
      <c r="AA16" s="90">
        <v>6.4873247743895843E-2</v>
      </c>
      <c r="AB16" s="90">
        <v>3.9433339600390527E-2</v>
      </c>
      <c r="AC16" s="90">
        <v>3.0225799125888783E-2</v>
      </c>
      <c r="AD16" s="25"/>
      <c r="AE16" s="25"/>
      <c r="AF16" s="125">
        <v>39.674354000000001</v>
      </c>
      <c r="AG16" s="34">
        <v>0.17</v>
      </c>
      <c r="AH16" s="31">
        <v>3.772900811076924E-3</v>
      </c>
      <c r="AI16" s="26"/>
      <c r="AJ16" s="25"/>
      <c r="AK16" s="25"/>
      <c r="AL16" s="27"/>
      <c r="AM16" s="26"/>
      <c r="AN16" s="25"/>
      <c r="AO16" s="25"/>
      <c r="AP16" s="27"/>
      <c r="AQ16" s="33"/>
      <c r="AR16" s="3"/>
    </row>
    <row r="17" spans="1:50" x14ac:dyDescent="0.2">
      <c r="A17" s="85">
        <f>A16+1</f>
        <v>2016</v>
      </c>
      <c r="B17" s="86"/>
      <c r="C17" s="92">
        <f t="shared" si="0"/>
        <v>7.7136371074602791E-2</v>
      </c>
      <c r="D17" s="93">
        <f t="shared" si="1"/>
        <v>7.1951837495975349E-2</v>
      </c>
      <c r="E17" s="93">
        <f t="shared" si="2"/>
        <v>5.5848527031034878E-2</v>
      </c>
      <c r="F17" s="94">
        <f t="shared" si="3"/>
        <v>3.7854416944350655E-2</v>
      </c>
      <c r="G17" s="105">
        <f>AF17*1.08</f>
        <v>41.208868800000005</v>
      </c>
      <c r="H17" s="106">
        <v>0</v>
      </c>
      <c r="I17" s="107">
        <f>(G17*$F$8)+(H17*(1-$F$8))</f>
        <v>20.604434400000002</v>
      </c>
      <c r="J17" s="92">
        <v>2.4212251440896012E-6</v>
      </c>
      <c r="K17" s="93">
        <v>9.879253714847448E-7</v>
      </c>
      <c r="L17" s="93">
        <v>1.1626097225068757E-5</v>
      </c>
      <c r="M17" s="93">
        <v>7.026948338847859E-7</v>
      </c>
      <c r="N17" s="88"/>
      <c r="O17" s="98"/>
      <c r="P17" s="98"/>
      <c r="Q17" s="98"/>
      <c r="R17" s="98"/>
      <c r="S17" s="98"/>
      <c r="T17" s="92">
        <v>4.7251029999999999E-2</v>
      </c>
      <c r="U17" s="93">
        <v>4.6694589999999994E-2</v>
      </c>
      <c r="V17" s="93">
        <v>5.0357819999999998E-2</v>
      </c>
      <c r="W17" s="94">
        <v>4.8224799999999998E-2</v>
      </c>
      <c r="X17" s="85">
        <v>2016</v>
      </c>
      <c r="Y17" s="87"/>
      <c r="Z17" s="92">
        <v>6.6502324490783221E-2</v>
      </c>
      <c r="AA17" s="93">
        <v>6.1745871666354389E-2</v>
      </c>
      <c r="AB17" s="93">
        <v>4.6972192340720927E-2</v>
      </c>
      <c r="AC17" s="93">
        <v>3.0463834463028978E-2</v>
      </c>
      <c r="AD17" s="93">
        <v>5.6362014338734844E-3</v>
      </c>
      <c r="AE17" s="93">
        <v>3.5520158503425871E-3</v>
      </c>
      <c r="AF17" s="126">
        <v>38.156359999999999</v>
      </c>
      <c r="AG17" s="163">
        <v>0.17</v>
      </c>
      <c r="AH17" s="88">
        <v>4.264988421696393E-3</v>
      </c>
      <c r="AI17" s="92">
        <v>1.2078676228789056E-3</v>
      </c>
      <c r="AJ17" s="93">
        <v>9.0842738122472774E-4</v>
      </c>
      <c r="AK17" s="93">
        <v>6.3883650691822294E-3</v>
      </c>
      <c r="AL17" s="94">
        <v>4.0373074465928929E-4</v>
      </c>
      <c r="AM17" s="102"/>
      <c r="AN17" s="93"/>
      <c r="AO17" s="93"/>
      <c r="AP17" s="93"/>
      <c r="AQ17" s="144"/>
      <c r="AR17" s="3"/>
      <c r="AS17" s="3"/>
      <c r="AT17" s="3"/>
      <c r="AU17" s="3"/>
      <c r="AV17" s="3"/>
      <c r="AX17" s="32"/>
    </row>
    <row r="18" spans="1:50" x14ac:dyDescent="0.2">
      <c r="A18" s="69">
        <f t="shared" ref="A18:A46" si="4">A17+1</f>
        <v>2017</v>
      </c>
      <c r="B18" s="24"/>
      <c r="C18" s="89">
        <f t="shared" si="0"/>
        <v>7.4578081593514284E-2</v>
      </c>
      <c r="D18" s="90">
        <f t="shared" si="1"/>
        <v>6.959015637189965E-2</v>
      </c>
      <c r="E18" s="90">
        <f t="shared" si="2"/>
        <v>5.8196476670913551E-2</v>
      </c>
      <c r="F18" s="91">
        <f t="shared" si="3"/>
        <v>4.4666724998779328E-2</v>
      </c>
      <c r="G18" s="108">
        <f t="shared" ref="G18:G46" si="5">AF18*1.08</f>
        <v>123.69105</v>
      </c>
      <c r="H18" s="168">
        <v>0</v>
      </c>
      <c r="I18" s="110">
        <f t="shared" ref="I18:I46" si="6">(G18*$F$8)+(H18*(1-$F$8))</f>
        <v>61.845525000000002</v>
      </c>
      <c r="J18" s="89">
        <v>2.3173177256186577E-6</v>
      </c>
      <c r="K18" s="90">
        <v>9.4151714157323138E-7</v>
      </c>
      <c r="L18" s="90">
        <v>1.1990489937756217E-5</v>
      </c>
      <c r="M18" s="90">
        <v>8.3198508229799458E-7</v>
      </c>
      <c r="N18" s="31"/>
      <c r="O18" s="99">
        <v>2.3173177256186577E-6</v>
      </c>
      <c r="P18" s="99">
        <v>9.4151714157323138E-7</v>
      </c>
      <c r="Q18" s="99">
        <v>1.1990489937756217E-5</v>
      </c>
      <c r="R18" s="99">
        <v>8.3198508229799458E-7</v>
      </c>
      <c r="S18" s="99"/>
      <c r="T18" s="89">
        <v>4.6940235000000004E-2</v>
      </c>
      <c r="U18" s="90">
        <v>4.6387454999999994E-2</v>
      </c>
      <c r="V18" s="90">
        <v>5.0026589999999996E-2</v>
      </c>
      <c r="W18" s="91">
        <v>4.7907600000000002E-2</v>
      </c>
      <c r="X18" s="69">
        <v>2017</v>
      </c>
      <c r="Y18" s="33"/>
      <c r="Z18" s="89">
        <v>6.3579123917969521E-2</v>
      </c>
      <c r="AA18" s="90">
        <v>5.9003045733001976E-2</v>
      </c>
      <c r="AB18" s="90">
        <v>4.8550128576133986E-2</v>
      </c>
      <c r="AC18" s="90">
        <v>3.6137512363166813E-2</v>
      </c>
      <c r="AD18" s="90">
        <v>3.3055694573757245E-3</v>
      </c>
      <c r="AE18" s="90">
        <v>2.1055670071447991E-3</v>
      </c>
      <c r="AF18" s="125">
        <v>114.52875</v>
      </c>
      <c r="AG18" s="34">
        <v>0.17</v>
      </c>
      <c r="AH18" s="31">
        <v>4.841134424704129E-3</v>
      </c>
      <c r="AI18" s="89">
        <v>1.1555113648155533E-3</v>
      </c>
      <c r="AJ18" s="90">
        <v>8.6851979628707349E-4</v>
      </c>
      <c r="AK18" s="90">
        <v>6.5921386603526302E-3</v>
      </c>
      <c r="AL18" s="91">
        <v>4.7800213925024311E-4</v>
      </c>
      <c r="AM18" s="101">
        <v>1.1555113648155533E-3</v>
      </c>
      <c r="AN18" s="90">
        <v>8.6851979628707349E-4</v>
      </c>
      <c r="AO18" s="90">
        <v>6.5921386603526302E-3</v>
      </c>
      <c r="AP18" s="90">
        <v>4.7800213925024311E-4</v>
      </c>
      <c r="AQ18" s="46"/>
      <c r="AR18" s="3"/>
      <c r="AS18" s="3"/>
      <c r="AT18" s="3"/>
      <c r="AU18" s="3"/>
      <c r="AV18" s="3"/>
      <c r="AX18" s="32"/>
    </row>
    <row r="19" spans="1:50" x14ac:dyDescent="0.2">
      <c r="A19" s="85">
        <f t="shared" si="4"/>
        <v>2018</v>
      </c>
      <c r="B19" s="86"/>
      <c r="C19" s="92">
        <f t="shared" si="0"/>
        <v>6.4547511677553654E-2</v>
      </c>
      <c r="D19" s="93">
        <f t="shared" si="1"/>
        <v>5.9578620782091474E-2</v>
      </c>
      <c r="E19" s="93">
        <f t="shared" si="2"/>
        <v>5.7701047213185565E-2</v>
      </c>
      <c r="F19" s="94">
        <f t="shared" si="3"/>
        <v>4.858112381805179E-2</v>
      </c>
      <c r="G19" s="105">
        <f t="shared" si="5"/>
        <v>143.56055412000001</v>
      </c>
      <c r="H19" s="106">
        <v>0</v>
      </c>
      <c r="I19" s="107">
        <f t="shared" si="6"/>
        <v>71.780277060000003</v>
      </c>
      <c r="J19" s="92">
        <v>1.2190892298674302E-6</v>
      </c>
      <c r="K19" s="93">
        <v>4.9176440116761653E-7</v>
      </c>
      <c r="L19" s="93">
        <v>0</v>
      </c>
      <c r="M19" s="93">
        <v>0</v>
      </c>
      <c r="N19" s="88"/>
      <c r="O19" s="98">
        <v>1.2190892298674302E-6</v>
      </c>
      <c r="P19" s="98">
        <v>4.9176440116761653E-7</v>
      </c>
      <c r="Q19" s="98">
        <v>0</v>
      </c>
      <c r="R19" s="98">
        <v>0</v>
      </c>
      <c r="S19" s="98"/>
      <c r="T19" s="92">
        <v>4.6634535000000005E-2</v>
      </c>
      <c r="U19" s="93">
        <v>4.6085355000000001E-2</v>
      </c>
      <c r="V19" s="93">
        <v>4.9700790000000002E-2</v>
      </c>
      <c r="W19" s="94">
        <v>4.7595600000000002E-2</v>
      </c>
      <c r="X19" s="85">
        <v>2018</v>
      </c>
      <c r="Y19" s="87"/>
      <c r="Z19" s="92">
        <v>5.3870193090944381E-2</v>
      </c>
      <c r="AA19" s="93">
        <v>4.9311577590520364E-2</v>
      </c>
      <c r="AB19" s="93">
        <v>4.758903303189109E-2</v>
      </c>
      <c r="AC19" s="93">
        <v>3.9222130834520655E-2</v>
      </c>
      <c r="AD19" s="93">
        <v>1.5378215458142688E-3</v>
      </c>
      <c r="AE19" s="93">
        <v>1.0081357771466698E-3</v>
      </c>
      <c r="AF19" s="126">
        <v>132.92643899999999</v>
      </c>
      <c r="AG19" s="163">
        <v>0.17</v>
      </c>
      <c r="AH19" s="88">
        <v>5.34770753066447E-3</v>
      </c>
      <c r="AI19" s="92">
        <v>6.1144844228985514E-4</v>
      </c>
      <c r="AJ19" s="93">
        <v>4.5346919889709646E-4</v>
      </c>
      <c r="AK19" s="93">
        <v>0</v>
      </c>
      <c r="AL19" s="94">
        <v>0</v>
      </c>
      <c r="AM19" s="102">
        <v>6.1144844228985514E-4</v>
      </c>
      <c r="AN19" s="93">
        <v>4.5346919889709646E-4</v>
      </c>
      <c r="AO19" s="93">
        <v>0</v>
      </c>
      <c r="AP19" s="93">
        <v>0</v>
      </c>
      <c r="AQ19" s="144"/>
      <c r="AR19" s="3"/>
      <c r="AS19" s="3"/>
      <c r="AT19" s="3"/>
      <c r="AU19" s="3"/>
      <c r="AV19" s="3"/>
      <c r="AX19" s="32"/>
    </row>
    <row r="20" spans="1:50" x14ac:dyDescent="0.2">
      <c r="A20" s="69">
        <f t="shared" si="4"/>
        <v>2019</v>
      </c>
      <c r="B20" s="24"/>
      <c r="C20" s="89">
        <f t="shared" si="0"/>
        <v>6.4222137298223694E-2</v>
      </c>
      <c r="D20" s="90">
        <f t="shared" si="1"/>
        <v>5.9266559089816095E-2</v>
      </c>
      <c r="E20" s="90">
        <f t="shared" si="2"/>
        <v>5.7902331897800412E-2</v>
      </c>
      <c r="F20" s="91">
        <f t="shared" si="3"/>
        <v>4.8595840186693016E-2</v>
      </c>
      <c r="G20" s="108">
        <f t="shared" si="5"/>
        <v>133.15712580000002</v>
      </c>
      <c r="H20" s="168">
        <v>0</v>
      </c>
      <c r="I20" s="110">
        <f t="shared" si="6"/>
        <v>66.578562900000009</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5.3134684277141561E-2</v>
      </c>
      <c r="AA20" s="90">
        <v>4.8588282251079543E-2</v>
      </c>
      <c r="AB20" s="90">
        <v>4.7336697671248644E-2</v>
      </c>
      <c r="AC20" s="90">
        <v>3.8798631881241857E-2</v>
      </c>
      <c r="AD20" s="90">
        <v>9.832919655320912E-4</v>
      </c>
      <c r="AE20" s="90">
        <v>6.6346571217596199E-4</v>
      </c>
      <c r="AF20" s="125">
        <v>123.29363499999999</v>
      </c>
      <c r="AG20" s="34">
        <v>0.17</v>
      </c>
      <c r="AH20" s="31">
        <v>5.7847077395774193E-3</v>
      </c>
      <c r="AI20" s="26"/>
      <c r="AJ20" s="25"/>
      <c r="AK20" s="25"/>
      <c r="AL20" s="27"/>
      <c r="AM20" s="147"/>
      <c r="AN20" s="25"/>
      <c r="AO20" s="25"/>
      <c r="AP20" s="25"/>
      <c r="AQ20" s="33"/>
      <c r="AR20" s="3"/>
      <c r="AS20" s="3"/>
      <c r="AT20" s="3"/>
      <c r="AU20" s="3"/>
      <c r="AV20" s="3"/>
    </row>
    <row r="21" spans="1:50" x14ac:dyDescent="0.2">
      <c r="A21" s="69">
        <f t="shared" si="4"/>
        <v>2020</v>
      </c>
      <c r="B21" s="24"/>
      <c r="C21" s="89">
        <f t="shared" si="0"/>
        <v>6.2479143252108779E-2</v>
      </c>
      <c r="D21" s="90">
        <f t="shared" si="1"/>
        <v>5.7064890915924947E-2</v>
      </c>
      <c r="E21" s="90">
        <f t="shared" si="2"/>
        <v>5.7856075003288793E-2</v>
      </c>
      <c r="F21" s="91">
        <f t="shared" si="3"/>
        <v>4.6410799150500177E-2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5.1825494241644926E-2</v>
      </c>
      <c r="AA21" s="90">
        <v>4.6858290263494619E-2</v>
      </c>
      <c r="AB21" s="90">
        <v>4.7584147224378884E-2</v>
      </c>
      <c r="AC21" s="90">
        <v>3.7083894148426028E-2</v>
      </c>
      <c r="AD21" s="90">
        <v>9.6289383786007498E-4</v>
      </c>
      <c r="AE21" s="90">
        <v>6.5024982259210813E-4</v>
      </c>
      <c r="AF21" s="125">
        <v>135.75391666666667</v>
      </c>
      <c r="AG21" s="34">
        <v>0.17</v>
      </c>
      <c r="AH21" s="31">
        <v>5.4948206685466097E-3</v>
      </c>
      <c r="AI21" s="26"/>
      <c r="AJ21" s="25"/>
      <c r="AK21" s="25"/>
      <c r="AL21" s="27"/>
      <c r="AM21" s="26"/>
      <c r="AN21" s="25"/>
      <c r="AO21" s="25"/>
      <c r="AP21" s="27"/>
      <c r="AQ21" s="33"/>
      <c r="AR21" s="3"/>
      <c r="AS21" s="3"/>
      <c r="AT21" s="3"/>
      <c r="AU21" s="3"/>
      <c r="AV21" s="3"/>
    </row>
    <row r="22" spans="1:50" x14ac:dyDescent="0.2">
      <c r="A22" s="69">
        <f t="shared" si="4"/>
        <v>2021</v>
      </c>
      <c r="B22" s="24"/>
      <c r="C22" s="89">
        <f t="shared" si="0"/>
        <v>6.5976559521804451E-2</v>
      </c>
      <c r="D22" s="90">
        <f t="shared" si="1"/>
        <v>6.0792044467006277E-2</v>
      </c>
      <c r="E22" s="90">
        <f t="shared" si="2"/>
        <v>6.2113059494701889E-2</v>
      </c>
      <c r="F22" s="91">
        <f t="shared" si="3"/>
        <v>5.0847190496242069E-2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5.3926701403617883E-2</v>
      </c>
      <c r="AA22" s="90">
        <v>4.917026557352782E-2</v>
      </c>
      <c r="AB22" s="90">
        <v>5.0382205965909116E-2</v>
      </c>
      <c r="AC22" s="90">
        <v>4.0046546334294601E-2</v>
      </c>
      <c r="AD22" s="90">
        <v>1.744521912E-4</v>
      </c>
      <c r="AE22" s="90">
        <v>1.6048909117499999E-4</v>
      </c>
      <c r="AF22" s="125">
        <v>138.60024999999999</v>
      </c>
      <c r="AG22" s="34">
        <v>0.17</v>
      </c>
      <c r="AH22" s="31">
        <v>6.6022522861109633E-3</v>
      </c>
      <c r="AI22" s="26"/>
      <c r="AJ22" s="25"/>
      <c r="AK22" s="25"/>
      <c r="AL22" s="27"/>
      <c r="AM22" s="26"/>
      <c r="AN22" s="25"/>
      <c r="AO22" s="25"/>
      <c r="AP22" s="27"/>
      <c r="AQ22" s="33"/>
      <c r="AR22" s="3"/>
      <c r="AS22" s="3"/>
      <c r="AT22" s="3"/>
      <c r="AU22" s="3"/>
      <c r="AV22" s="3"/>
    </row>
    <row r="23" spans="1:50" x14ac:dyDescent="0.2">
      <c r="A23" s="69">
        <f t="shared" si="4"/>
        <v>2022</v>
      </c>
      <c r="B23" s="24"/>
      <c r="C23" s="89">
        <f t="shared" si="0"/>
        <v>6.9120134270905825E-2</v>
      </c>
      <c r="D23" s="90">
        <f t="shared" si="1"/>
        <v>6.3492610095869692E-2</v>
      </c>
      <c r="E23" s="90">
        <f t="shared" si="2"/>
        <v>6.4726501978982526E-2</v>
      </c>
      <c r="F23" s="91">
        <f t="shared" si="3"/>
        <v>5.2919174962191069E-2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5.7092614484886728E-2</v>
      </c>
      <c r="AA23" s="90">
        <v>5.1929748269257253E-2</v>
      </c>
      <c r="AB23" s="90">
        <v>5.3061759171195627E-2</v>
      </c>
      <c r="AC23" s="90">
        <v>4.2229349064047503E-2</v>
      </c>
      <c r="AD23" s="90">
        <v>1.7398155036499999E-4</v>
      </c>
      <c r="AE23" s="90">
        <v>1.5978312992249999E-4</v>
      </c>
      <c r="AF23" s="125">
        <v>139.90333333333334</v>
      </c>
      <c r="AG23" s="34">
        <v>0.17</v>
      </c>
      <c r="AH23" s="31">
        <v>6.320352736127785E-3</v>
      </c>
      <c r="AI23" s="26"/>
      <c r="AJ23" s="25"/>
      <c r="AK23" s="25"/>
      <c r="AL23" s="27"/>
      <c r="AM23" s="26"/>
      <c r="AN23" s="25"/>
      <c r="AO23" s="25"/>
      <c r="AP23" s="27"/>
      <c r="AQ23" s="33"/>
      <c r="AR23" s="3"/>
      <c r="AS23" s="3"/>
      <c r="AT23" s="3"/>
      <c r="AU23" s="3"/>
      <c r="AV23" s="3"/>
    </row>
    <row r="24" spans="1:50" x14ac:dyDescent="0.2">
      <c r="A24" s="69">
        <f t="shared" si="4"/>
        <v>2023</v>
      </c>
      <c r="B24" s="24"/>
      <c r="C24" s="89">
        <f t="shared" si="0"/>
        <v>7.0160779409466856E-2</v>
      </c>
      <c r="D24" s="90">
        <f t="shared" si="1"/>
        <v>6.4894079250168324E-2</v>
      </c>
      <c r="E24" s="90">
        <f t="shared" si="2"/>
        <v>6.8445737915915517E-2</v>
      </c>
      <c r="F24" s="91">
        <f t="shared" si="3"/>
        <v>5.5179941286214326E-2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5.8492276215841452E-2</v>
      </c>
      <c r="AA24" s="90">
        <v>5.3660441207310693E-2</v>
      </c>
      <c r="AB24" s="90">
        <v>5.6918843652950322E-2</v>
      </c>
      <c r="AC24" s="90">
        <v>4.4748388029371249E-2</v>
      </c>
      <c r="AD24" s="90">
        <v>1.7353137217499998E-4</v>
      </c>
      <c r="AE24" s="90">
        <v>1.591078626375E-4</v>
      </c>
      <c r="AF24" s="125">
        <v>137.72916666666666</v>
      </c>
      <c r="AG24" s="34">
        <v>0.17</v>
      </c>
      <c r="AH24" s="31">
        <v>5.8754113157795072E-3</v>
      </c>
      <c r="AI24" s="26"/>
      <c r="AJ24" s="25"/>
      <c r="AK24" s="25"/>
      <c r="AL24" s="27"/>
      <c r="AM24" s="26"/>
      <c r="AN24" s="25"/>
      <c r="AO24" s="25"/>
      <c r="AP24" s="27"/>
      <c r="AQ24" s="33"/>
      <c r="AR24" s="3"/>
      <c r="AS24" s="3"/>
      <c r="AT24" s="3"/>
      <c r="AU24" s="3"/>
      <c r="AV24" s="3"/>
    </row>
    <row r="25" spans="1:50" x14ac:dyDescent="0.2">
      <c r="A25" s="69">
        <f t="shared" si="4"/>
        <v>2024</v>
      </c>
      <c r="B25" s="24"/>
      <c r="C25" s="89">
        <f t="shared" si="0"/>
        <v>7.2198490688909392E-2</v>
      </c>
      <c r="D25" s="90">
        <f t="shared" si="1"/>
        <v>6.6965434183494432E-2</v>
      </c>
      <c r="E25" s="90">
        <f t="shared" si="2"/>
        <v>6.8290785712079333E-2</v>
      </c>
      <c r="F25" s="91">
        <f t="shared" si="3"/>
        <v>5.7295170982651848E-2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6.0633180616824274E-2</v>
      </c>
      <c r="AA25" s="90">
        <v>5.583221134580138E-2</v>
      </c>
      <c r="AB25" s="90">
        <v>5.7048130179365511E-2</v>
      </c>
      <c r="AC25" s="90">
        <v>4.6960410244110934E-2</v>
      </c>
      <c r="AD25" s="90">
        <v>1.7299213478183428E-4</v>
      </c>
      <c r="AE25" s="90">
        <v>1.5829900654775147E-4</v>
      </c>
      <c r="AF25" s="125">
        <v>140.57233333333332</v>
      </c>
      <c r="AG25" s="34">
        <v>0.17</v>
      </c>
      <c r="AH25" s="31">
        <v>5.6039668041935106E-3</v>
      </c>
      <c r="AI25" s="26"/>
      <c r="AJ25" s="25"/>
      <c r="AK25" s="25"/>
      <c r="AL25" s="27"/>
      <c r="AM25" s="26"/>
      <c r="AN25" s="25"/>
      <c r="AO25" s="25"/>
      <c r="AP25" s="27"/>
      <c r="AQ25" s="33"/>
      <c r="AR25" s="3"/>
      <c r="AS25" s="3"/>
      <c r="AT25" s="3"/>
      <c r="AU25" s="3"/>
      <c r="AV25" s="3"/>
    </row>
    <row r="26" spans="1:50" x14ac:dyDescent="0.2">
      <c r="A26" s="69">
        <f t="shared" si="4"/>
        <v>2025</v>
      </c>
      <c r="B26" s="24"/>
      <c r="C26" s="89">
        <f t="shared" si="0"/>
        <v>7.6024857273428073E-2</v>
      </c>
      <c r="D26" s="90">
        <f t="shared" si="1"/>
        <v>6.868872697986822E-2</v>
      </c>
      <c r="E26" s="90">
        <f t="shared" si="2"/>
        <v>7.3530869008825037E-2</v>
      </c>
      <c r="F26" s="91">
        <f t="shared" si="3"/>
        <v>5.8830094041258787E-2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6.4499826959080325E-2</v>
      </c>
      <c r="AA26" s="90">
        <v>5.7769432194346507E-2</v>
      </c>
      <c r="AB26" s="90">
        <v>6.2211764331004143E-2</v>
      </c>
      <c r="AC26" s="90">
        <v>4.8724814819475472E-2</v>
      </c>
      <c r="AD26" s="90">
        <v>1.724565740085634E-4</v>
      </c>
      <c r="AE26" s="90">
        <v>1.5749566538784509E-4</v>
      </c>
      <c r="AF26" s="125">
        <v>143.499</v>
      </c>
      <c r="AG26" s="34">
        <v>0.17</v>
      </c>
      <c r="AH26" s="31">
        <v>5.2477485211289117E-3</v>
      </c>
      <c r="AI26" s="26"/>
      <c r="AJ26" s="25"/>
      <c r="AK26" s="25"/>
      <c r="AL26" s="27"/>
      <c r="AM26" s="26"/>
      <c r="AN26" s="25"/>
      <c r="AO26" s="25"/>
      <c r="AP26" s="27"/>
      <c r="AQ26" s="33"/>
      <c r="AR26" s="3"/>
      <c r="AS26" s="3"/>
      <c r="AT26" s="3"/>
      <c r="AU26" s="3"/>
      <c r="AV26" s="3"/>
    </row>
    <row r="27" spans="1:50" x14ac:dyDescent="0.2">
      <c r="A27" s="69">
        <f t="shared" si="4"/>
        <v>2026</v>
      </c>
      <c r="B27" s="24"/>
      <c r="C27" s="89">
        <f t="shared" si="0"/>
        <v>7.70777431038044E-2</v>
      </c>
      <c r="D27" s="90">
        <f t="shared" si="1"/>
        <v>7.0682112024144816E-2</v>
      </c>
      <c r="E27" s="90">
        <f t="shared" si="2"/>
        <v>7.7822024196532433E-2</v>
      </c>
      <c r="F27" s="91">
        <f t="shared" si="3"/>
        <v>6.1267038575524249E-2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6.5873596687223507E-2</v>
      </c>
      <c r="AA27" s="90">
        <v>6.0006045237994528E-2</v>
      </c>
      <c r="AB27" s="90">
        <v>6.6556423377799684E-2</v>
      </c>
      <c r="AC27" s="90">
        <v>5.1368363175039886E-2</v>
      </c>
      <c r="AD27" s="90">
        <v>1.719246647873155E-4</v>
      </c>
      <c r="AE27" s="90">
        <v>1.5669780155597323E-4</v>
      </c>
      <c r="AF27" s="125">
        <v>144.08466666666666</v>
      </c>
      <c r="AG27" s="34">
        <v>0.17</v>
      </c>
      <c r="AH27" s="31">
        <v>4.8399290960832739E-3</v>
      </c>
      <c r="AI27" s="26"/>
      <c r="AJ27" s="25"/>
      <c r="AK27" s="25"/>
      <c r="AL27" s="27"/>
      <c r="AM27" s="147"/>
      <c r="AN27" s="28"/>
      <c r="AO27" s="28"/>
      <c r="AP27" s="27"/>
      <c r="AQ27" s="33"/>
      <c r="AR27" s="3"/>
      <c r="AS27" s="3"/>
      <c r="AT27" s="3"/>
      <c r="AU27" s="3"/>
      <c r="AV27" s="3"/>
    </row>
    <row r="28" spans="1:50" x14ac:dyDescent="0.2">
      <c r="A28" s="69">
        <f t="shared" si="4"/>
        <v>2027</v>
      </c>
      <c r="B28" s="24"/>
      <c r="C28" s="89">
        <f t="shared" si="0"/>
        <v>7.8117392301865166E-2</v>
      </c>
      <c r="D28" s="90">
        <f t="shared" si="1"/>
        <v>7.2302100306246453E-2</v>
      </c>
      <c r="E28" s="90">
        <f t="shared" si="2"/>
        <v>7.4945029751402978E-2</v>
      </c>
      <c r="F28" s="91">
        <f t="shared" si="3"/>
        <v>6.2721622634484553E-2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6.721431214231309E-2</v>
      </c>
      <c r="AA28" s="90">
        <v>6.1879181871103271E-2</v>
      </c>
      <c r="AB28" s="90">
        <v>6.4303887784090907E-2</v>
      </c>
      <c r="AC28" s="90">
        <v>5.3089752814440977E-2</v>
      </c>
      <c r="AD28" s="90">
        <v>1.7139638222113613E-4</v>
      </c>
      <c r="AE28" s="90">
        <v>1.5590537770670418E-4</v>
      </c>
      <c r="AF28" s="125">
        <v>142.74658333333332</v>
      </c>
      <c r="AG28" s="34">
        <v>0.17</v>
      </c>
      <c r="AH28" s="31">
        <v>4.453020244719161E-3</v>
      </c>
      <c r="AI28" s="26"/>
      <c r="AJ28" s="25"/>
      <c r="AK28" s="25"/>
      <c r="AL28" s="27"/>
      <c r="AM28" s="147"/>
      <c r="AN28" s="28"/>
      <c r="AO28" s="28"/>
      <c r="AP28" s="27"/>
      <c r="AQ28" s="33"/>
      <c r="AR28" s="3"/>
      <c r="AS28" s="3"/>
      <c r="AT28" s="3"/>
      <c r="AU28" s="3"/>
      <c r="AV28" s="3"/>
    </row>
    <row r="29" spans="1:50" x14ac:dyDescent="0.2">
      <c r="A29" s="69">
        <f t="shared" si="4"/>
        <v>2028</v>
      </c>
      <c r="B29" s="24"/>
      <c r="C29" s="89">
        <f t="shared" si="0"/>
        <v>7.9418140547017152E-2</v>
      </c>
      <c r="D29" s="90">
        <f t="shared" si="1"/>
        <v>7.4260488382847503E-2</v>
      </c>
      <c r="E29" s="90">
        <f t="shared" si="2"/>
        <v>7.9430561959510676E-2</v>
      </c>
      <c r="F29" s="91">
        <f t="shared" si="3"/>
        <v>6.5006341036030285E-2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6.8776418949687085E-2</v>
      </c>
      <c r="AA29" s="90">
        <v>6.4044627973384657E-2</v>
      </c>
      <c r="AB29" s="90">
        <v>6.8787814740965555E-2</v>
      </c>
      <c r="AC29" s="90">
        <v>5.5554584535937666E-2</v>
      </c>
      <c r="AD29" s="90">
        <v>1.7087170158282283E-4</v>
      </c>
      <c r="AE29" s="90">
        <v>1.5511835674923425E-4</v>
      </c>
      <c r="AF29" s="125">
        <v>146.17499999999998</v>
      </c>
      <c r="AG29" s="34">
        <v>0.17</v>
      </c>
      <c r="AH29" s="31">
        <v>4.084260451246078E-3</v>
      </c>
      <c r="AI29" s="26"/>
      <c r="AJ29" s="25"/>
      <c r="AK29" s="25"/>
      <c r="AL29" s="27"/>
      <c r="AM29" s="147"/>
      <c r="AN29" s="28"/>
      <c r="AO29" s="28"/>
      <c r="AP29" s="27"/>
      <c r="AQ29" s="33"/>
      <c r="AR29" s="3"/>
      <c r="AS29" s="3"/>
      <c r="AT29" s="3"/>
      <c r="AU29" s="3"/>
      <c r="AV29" s="3"/>
    </row>
    <row r="30" spans="1:50" x14ac:dyDescent="0.2">
      <c r="A30" s="69">
        <f t="shared" si="4"/>
        <v>2029</v>
      </c>
      <c r="B30" s="24"/>
      <c r="C30" s="89">
        <f t="shared" si="0"/>
        <v>8.4014821417058405E-2</v>
      </c>
      <c r="D30" s="90">
        <f t="shared" si="1"/>
        <v>7.8950424842309228E-2</v>
      </c>
      <c r="E30" s="90">
        <f t="shared" si="2"/>
        <v>8.3106235562827049E-2</v>
      </c>
      <c r="F30" s="91">
        <f t="shared" si="3"/>
        <v>6.8242638064373001E-2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7.2651771272703752E-2</v>
      </c>
      <c r="AA30" s="90">
        <v>6.8005535883025603E-2</v>
      </c>
      <c r="AB30" s="90">
        <v>7.1818206268821766E-2</v>
      </c>
      <c r="AC30" s="90">
        <v>5.8181878288588694E-2</v>
      </c>
      <c r="AD30" s="90">
        <v>1.7035059831376785E-4</v>
      </c>
      <c r="AE30" s="90">
        <v>1.5433670184565178E-4</v>
      </c>
      <c r="AF30" s="125">
        <v>151.86149999999998</v>
      </c>
      <c r="AG30" s="34">
        <v>0.17</v>
      </c>
      <c r="AH30" s="31">
        <v>4.4260465411112993E-3</v>
      </c>
      <c r="AI30" s="26"/>
      <c r="AJ30" s="25"/>
      <c r="AK30" s="25"/>
      <c r="AL30" s="27"/>
      <c r="AM30" s="147"/>
      <c r="AN30" s="28"/>
      <c r="AO30" s="28"/>
      <c r="AP30" s="27"/>
      <c r="AQ30" s="33"/>
      <c r="AR30" s="3"/>
      <c r="AS30" s="3"/>
      <c r="AT30" s="3"/>
      <c r="AU30" s="3"/>
      <c r="AV30" s="3"/>
    </row>
    <row r="31" spans="1:50" x14ac:dyDescent="0.2">
      <c r="A31" s="69">
        <f t="shared" si="4"/>
        <v>2030</v>
      </c>
      <c r="B31" s="24"/>
      <c r="C31" s="89">
        <f t="shared" si="0"/>
        <v>9.1226854675108313E-2</v>
      </c>
      <c r="D31" s="90">
        <f t="shared" si="1"/>
        <v>8.2089692033532086E-2</v>
      </c>
      <c r="E31" s="90">
        <f t="shared" si="2"/>
        <v>9.995298567154684E-2</v>
      </c>
      <c r="F31" s="91">
        <f t="shared" si="3"/>
        <v>7.3238130282100619E-2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7.9565222796530957E-2</v>
      </c>
      <c r="AA31" s="90">
        <v>7.1182504776736252E-2</v>
      </c>
      <c r="AB31" s="90">
        <v>8.7570847563905763E-2</v>
      </c>
      <c r="AC31" s="90">
        <v>6.3061805922211972E-2</v>
      </c>
      <c r="AD31" s="90">
        <v>1.6983304802280851E-4</v>
      </c>
      <c r="AE31" s="90">
        <v>1.5356037640921279E-4</v>
      </c>
      <c r="AF31" s="125">
        <v>153.53399999999999</v>
      </c>
      <c r="AG31" s="34">
        <v>0.17</v>
      </c>
      <c r="AH31" s="31">
        <v>4.1291392907243625E-3</v>
      </c>
      <c r="AI31" s="26"/>
      <c r="AJ31" s="25"/>
      <c r="AK31" s="25"/>
      <c r="AL31" s="27"/>
      <c r="AM31" s="147"/>
      <c r="AN31" s="28"/>
      <c r="AO31" s="28"/>
      <c r="AP31" s="27"/>
      <c r="AQ31" s="33"/>
      <c r="AR31" s="3"/>
      <c r="AS31" s="3"/>
      <c r="AT31" s="3"/>
      <c r="AU31" s="3"/>
      <c r="AV31" s="3"/>
    </row>
    <row r="32" spans="1:50" x14ac:dyDescent="0.2">
      <c r="A32" s="69">
        <f t="shared" si="4"/>
        <v>2031</v>
      </c>
      <c r="B32" s="24"/>
      <c r="C32" s="89">
        <f t="shared" si="0"/>
        <v>9.4420897285038816E-2</v>
      </c>
      <c r="D32" s="90">
        <f t="shared" si="1"/>
        <v>8.5211561720469481E-2</v>
      </c>
      <c r="E32" s="90">
        <f t="shared" si="2"/>
        <v>0.10445119460897496</v>
      </c>
      <c r="F32" s="91">
        <f t="shared" si="3"/>
        <v>7.624781572408465E-2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8.2495537117568116E-2</v>
      </c>
      <c r="AA32" s="90">
        <v>7.4046605406954055E-2</v>
      </c>
      <c r="AB32" s="90">
        <v>9.1697644754206789E-2</v>
      </c>
      <c r="AC32" s="90">
        <v>6.5822985226784481E-2</v>
      </c>
      <c r="AD32" s="90">
        <v>1.6983304802280851E-4</v>
      </c>
      <c r="AE32" s="90">
        <v>1.5356037640921279E-4</v>
      </c>
      <c r="AF32" s="125">
        <v>146.98345833333332</v>
      </c>
      <c r="AG32" s="34">
        <v>0.17</v>
      </c>
      <c r="AH32" s="31">
        <v>4.1291392907243625E-3</v>
      </c>
      <c r="AI32" s="26"/>
      <c r="AJ32" s="25"/>
      <c r="AK32" s="25"/>
      <c r="AL32" s="27"/>
      <c r="AM32" s="147"/>
      <c r="AN32" s="28"/>
      <c r="AO32" s="28"/>
      <c r="AP32" s="27"/>
      <c r="AQ32" s="33"/>
      <c r="AR32" s="3"/>
      <c r="AS32" s="3"/>
      <c r="AT32" s="3"/>
      <c r="AU32" s="3"/>
      <c r="AV32" s="3"/>
    </row>
    <row r="33" spans="1:48" x14ac:dyDescent="0.2">
      <c r="A33" s="69">
        <f t="shared" si="4"/>
        <v>2032</v>
      </c>
      <c r="B33" s="24"/>
      <c r="C33" s="89">
        <f t="shared" si="0"/>
        <v>9.7732573560444194E-2</v>
      </c>
      <c r="D33" s="90">
        <f t="shared" si="1"/>
        <v>8.8459043016128169E-2</v>
      </c>
      <c r="E33" s="90">
        <f t="shared" si="2"/>
        <v>0.10916138272121718</v>
      </c>
      <c r="F33" s="91">
        <f t="shared" si="3"/>
        <v>7.9389281108525944E-2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8.5533772232618932E-2</v>
      </c>
      <c r="AA33" s="90">
        <v>7.702594604517303E-2</v>
      </c>
      <c r="AB33" s="90">
        <v>9.6018918251676716E-2</v>
      </c>
      <c r="AC33" s="90">
        <v>6.8705063561134289E-2</v>
      </c>
      <c r="AD33" s="90">
        <v>1.6983304802280851E-4</v>
      </c>
      <c r="AE33" s="90">
        <v>1.5356037640921279E-4</v>
      </c>
      <c r="AF33" s="125">
        <v>146.98345833333332</v>
      </c>
      <c r="AG33" s="34">
        <v>0.17</v>
      </c>
      <c r="AH33" s="31">
        <v>4.1291392907243625E-3</v>
      </c>
      <c r="AI33" s="26"/>
      <c r="AJ33" s="25"/>
      <c r="AK33" s="25"/>
      <c r="AL33" s="27"/>
      <c r="AM33" s="147"/>
      <c r="AN33" s="28"/>
      <c r="AO33" s="28"/>
      <c r="AP33" s="27"/>
      <c r="AQ33" s="33"/>
      <c r="AR33" s="3"/>
      <c r="AS33" s="3"/>
      <c r="AT33" s="3"/>
      <c r="AU33" s="3"/>
      <c r="AV33" s="3"/>
    </row>
    <row r="34" spans="1:48" x14ac:dyDescent="0.2">
      <c r="A34" s="69">
        <f t="shared" si="4"/>
        <v>2033</v>
      </c>
      <c r="B34" s="24"/>
      <c r="C34" s="89">
        <f t="shared" si="0"/>
        <v>0.10116621584154124</v>
      </c>
      <c r="D34" s="90">
        <f t="shared" si="1"/>
        <v>9.1837190031610699E-2</v>
      </c>
      <c r="E34" s="90">
        <f t="shared" si="2"/>
        <v>0.11409353957771763</v>
      </c>
      <c r="F34" s="91">
        <f t="shared" si="3"/>
        <v>8.2668296458095897E-2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8.8683902765735484E-2</v>
      </c>
      <c r="AA34" s="90">
        <v>8.0125163490569848E-2</v>
      </c>
      <c r="AB34" s="90">
        <v>0.10054383279892483</v>
      </c>
      <c r="AC34" s="90">
        <v>7.1713334524042507E-2</v>
      </c>
      <c r="AD34" s="90">
        <v>1.6983304802280851E-4</v>
      </c>
      <c r="AE34" s="90">
        <v>1.5356037640921279E-4</v>
      </c>
      <c r="AF34" s="125">
        <v>146.98345833333332</v>
      </c>
      <c r="AG34" s="34">
        <v>0.17</v>
      </c>
      <c r="AH34" s="31">
        <v>4.1291392907243625E-3</v>
      </c>
      <c r="AI34" s="26"/>
      <c r="AJ34" s="25"/>
      <c r="AK34" s="25"/>
      <c r="AL34" s="27"/>
      <c r="AM34" s="147"/>
      <c r="AN34" s="28"/>
      <c r="AO34" s="28"/>
      <c r="AP34" s="27"/>
      <c r="AQ34" s="33"/>
      <c r="AR34" s="3"/>
      <c r="AS34" s="3"/>
      <c r="AT34" s="3"/>
      <c r="AU34" s="3"/>
      <c r="AV34" s="3"/>
    </row>
    <row r="35" spans="1:48" x14ac:dyDescent="0.2">
      <c r="A35" s="69">
        <f t="shared" si="4"/>
        <v>2034</v>
      </c>
      <c r="B35" s="24"/>
      <c r="C35" s="89">
        <f t="shared" si="0"/>
        <v>0.10472631602467102</v>
      </c>
      <c r="D35" s="90">
        <f t="shared" si="1"/>
        <v>9.5351260235331095E-2</v>
      </c>
      <c r="E35" s="90">
        <f t="shared" si="2"/>
        <v>0.11925812550877599</v>
      </c>
      <c r="F35" s="91">
        <f t="shared" si="3"/>
        <v>8.6090884437567641E-2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9.195004972273528E-2</v>
      </c>
      <c r="AA35" s="90">
        <v>8.334908110866196E-2</v>
      </c>
      <c r="AB35" s="90">
        <v>0.10528198502925359</v>
      </c>
      <c r="AC35" s="90">
        <v>7.4853323496034935E-2</v>
      </c>
      <c r="AD35" s="90">
        <v>1.6983304802280851E-4</v>
      </c>
      <c r="AE35" s="90">
        <v>1.5356037640921279E-4</v>
      </c>
      <c r="AF35" s="125">
        <v>146.98345833333332</v>
      </c>
      <c r="AG35" s="34">
        <v>0.17</v>
      </c>
      <c r="AH35" s="31">
        <v>4.1291392907243625E-3</v>
      </c>
      <c r="AI35" s="26"/>
      <c r="AJ35" s="25"/>
      <c r="AK35" s="25"/>
      <c r="AL35" s="27"/>
      <c r="AM35" s="147"/>
      <c r="AN35" s="28"/>
      <c r="AO35" s="28"/>
      <c r="AP35" s="27"/>
      <c r="AQ35" s="33"/>
      <c r="AR35" s="3"/>
      <c r="AS35" s="3"/>
      <c r="AT35" s="3"/>
      <c r="AU35" s="3"/>
      <c r="AV35" s="3"/>
    </row>
    <row r="36" spans="1:48" x14ac:dyDescent="0.2">
      <c r="A36" s="69">
        <f t="shared" si="4"/>
        <v>2035</v>
      </c>
      <c r="B36" s="24"/>
      <c r="C36" s="89">
        <f t="shared" si="0"/>
        <v>0.10841753143860498</v>
      </c>
      <c r="D36" s="90">
        <f t="shared" si="1"/>
        <v>9.9006722635303579E-2</v>
      </c>
      <c r="E36" s="90">
        <f t="shared" si="2"/>
        <v>0.12466609379026558</v>
      </c>
      <c r="F36" s="91">
        <f t="shared" si="3"/>
        <v>8.9663331415823125E-2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9.5336485882307725E-2</v>
      </c>
      <c r="AA36" s="90">
        <v>8.6702716337994507E-2</v>
      </c>
      <c r="AB36" s="90">
        <v>0.11024342381961102</v>
      </c>
      <c r="AC36" s="90">
        <v>7.8130797788012435E-2</v>
      </c>
      <c r="AD36" s="90">
        <v>1.6983304802280851E-4</v>
      </c>
      <c r="AE36" s="90">
        <v>1.5356037640921279E-4</v>
      </c>
      <c r="AF36" s="125">
        <v>146.98345833333332</v>
      </c>
      <c r="AG36" s="34">
        <v>0.17</v>
      </c>
      <c r="AH36" s="31">
        <v>4.1291392907243625E-3</v>
      </c>
      <c r="AI36" s="26"/>
      <c r="AJ36" s="25"/>
      <c r="AK36" s="25"/>
      <c r="AL36" s="27"/>
      <c r="AM36" s="147"/>
      <c r="AN36" s="28"/>
      <c r="AO36" s="28"/>
      <c r="AP36" s="27"/>
      <c r="AQ36" s="33"/>
      <c r="AR36" s="3"/>
      <c r="AS36" s="3"/>
      <c r="AT36" s="3"/>
      <c r="AU36" s="3"/>
      <c r="AV36" s="3"/>
    </row>
    <row r="37" spans="1:48" x14ac:dyDescent="0.2">
      <c r="A37" s="69">
        <f t="shared" si="4"/>
        <v>2036</v>
      </c>
      <c r="B37" s="24"/>
      <c r="C37" s="89">
        <f t="shared" si="0"/>
        <v>0.11224469093726983</v>
      </c>
      <c r="D37" s="90">
        <f t="shared" si="1"/>
        <v>0.10280926629065383</v>
      </c>
      <c r="E37" s="90">
        <f t="shared" si="2"/>
        <v>0.13032891387381182</v>
      </c>
      <c r="F37" s="91">
        <f t="shared" si="3"/>
        <v>9.3392199012213267E-2</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9.8847641385669968E-2</v>
      </c>
      <c r="AA37" s="90">
        <v>9.0191288498866304E-2</v>
      </c>
      <c r="AB37" s="90">
        <v>0.11543867160268097</v>
      </c>
      <c r="AC37" s="90">
        <v>8.1551777234241923E-2</v>
      </c>
      <c r="AD37" s="90">
        <v>1.6983304802280851E-4</v>
      </c>
      <c r="AE37" s="90">
        <v>1.5356037640921279E-4</v>
      </c>
      <c r="AF37" s="125">
        <v>146.98345833333332</v>
      </c>
      <c r="AG37" s="34">
        <v>0.17</v>
      </c>
      <c r="AH37" s="31">
        <v>4.1291392907243625E-3</v>
      </c>
      <c r="AI37" s="26"/>
      <c r="AJ37" s="25"/>
      <c r="AK37" s="25"/>
      <c r="AL37" s="27"/>
      <c r="AM37" s="147"/>
      <c r="AN37" s="28"/>
      <c r="AO37" s="28"/>
      <c r="AP37" s="27"/>
      <c r="AQ37" s="33"/>
      <c r="AR37" s="3"/>
      <c r="AS37" s="3"/>
      <c r="AT37" s="3"/>
      <c r="AU37" s="3"/>
      <c r="AV37" s="3"/>
    </row>
    <row r="38" spans="1:48" x14ac:dyDescent="0.2">
      <c r="A38" s="69">
        <f t="shared" si="4"/>
        <v>2037</v>
      </c>
      <c r="B38" s="24"/>
      <c r="C38" s="89">
        <f t="shared" si="0"/>
        <v>0.11621280121686205</v>
      </c>
      <c r="D38" s="90">
        <f t="shared" si="1"/>
        <v>0.10676480916559997</v>
      </c>
      <c r="E38" s="90">
        <f t="shared" si="2"/>
        <v>0.13625859571169824</v>
      </c>
      <c r="F38" s="91">
        <f t="shared" si="3"/>
        <v>9.7284336148478992E-2</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0.10248810953208484</v>
      </c>
      <c r="AA38" s="90">
        <v>9.382022691624807E-2</v>
      </c>
      <c r="AB38" s="90">
        <v>0.12087874668331069</v>
      </c>
      <c r="AC38" s="90">
        <v>8.5122545249164613E-2</v>
      </c>
      <c r="AD38" s="90">
        <v>1.6983304802280851E-4</v>
      </c>
      <c r="AE38" s="90">
        <v>1.5356037640921279E-4</v>
      </c>
      <c r="AF38" s="125">
        <v>146.98345833333332</v>
      </c>
      <c r="AG38" s="34">
        <v>0.17</v>
      </c>
      <c r="AH38" s="31">
        <v>4.1291392907243625E-3</v>
      </c>
      <c r="AI38" s="26"/>
      <c r="AJ38" s="25"/>
      <c r="AK38" s="25"/>
      <c r="AL38" s="27"/>
      <c r="AM38" s="147"/>
      <c r="AN38" s="28"/>
      <c r="AO38" s="28"/>
      <c r="AP38" s="27"/>
      <c r="AQ38" s="33"/>
      <c r="AR38" s="3"/>
      <c r="AS38" s="3"/>
      <c r="AT38" s="3"/>
      <c r="AU38" s="3"/>
      <c r="AV38" s="3"/>
    </row>
    <row r="39" spans="1:48" x14ac:dyDescent="0.2">
      <c r="A39" s="69">
        <f t="shared" si="4"/>
        <v>2038</v>
      </c>
      <c r="B39" s="24"/>
      <c r="C39" s="89">
        <f t="shared" si="0"/>
        <v>0.12032705336561586</v>
      </c>
      <c r="D39" s="90">
        <f t="shared" si="1"/>
        <v>0.11087950733968203</v>
      </c>
      <c r="E39" s="90">
        <f t="shared" si="2"/>
        <v>0.1424677152280896</v>
      </c>
      <c r="F39" s="91">
        <f t="shared" si="3"/>
        <v>0.10134689162836895</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0.10626265278782229</v>
      </c>
      <c r="AA39" s="90">
        <v>9.7595179369534379E-2</v>
      </c>
      <c r="AB39" s="90">
        <v>0.12657518660660552</v>
      </c>
      <c r="AC39" s="90">
        <v>8.8849660368329711E-2</v>
      </c>
      <c r="AD39" s="90">
        <v>1.6983304802280851E-4</v>
      </c>
      <c r="AE39" s="90">
        <v>1.5356037640921279E-4</v>
      </c>
      <c r="AF39" s="125">
        <v>146.98345833333332</v>
      </c>
      <c r="AG39" s="34">
        <v>0.17</v>
      </c>
      <c r="AH39" s="31">
        <v>4.1291392907243625E-3</v>
      </c>
      <c r="AI39" s="26"/>
      <c r="AJ39" s="25"/>
      <c r="AK39" s="25"/>
      <c r="AL39" s="27"/>
      <c r="AM39" s="147"/>
      <c r="AN39" s="28"/>
      <c r="AO39" s="28"/>
      <c r="AP39" s="27"/>
      <c r="AQ39" s="33"/>
      <c r="AR39" s="3"/>
      <c r="AS39" s="3"/>
      <c r="AT39" s="3"/>
      <c r="AU39" s="3"/>
      <c r="AV39" s="3"/>
    </row>
    <row r="40" spans="1:48" x14ac:dyDescent="0.2">
      <c r="A40" s="69">
        <f t="shared" si="4"/>
        <v>2039</v>
      </c>
      <c r="B40" s="24"/>
      <c r="C40" s="89">
        <f t="shared" si="0"/>
        <v>0.12459282965479319</v>
      </c>
      <c r="D40" s="90">
        <f t="shared" si="1"/>
        <v>0.1151597645885748</v>
      </c>
      <c r="E40" s="90">
        <f t="shared" si="2"/>
        <v>0.14896944099059256</v>
      </c>
      <c r="F40" s="91">
        <f t="shared" si="3"/>
        <v>0.10558732726805939</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0.11017620901642534</v>
      </c>
      <c r="AA40" s="90">
        <v>0.10152202088228003</v>
      </c>
      <c r="AB40" s="90">
        <v>0.13254007262725045</v>
      </c>
      <c r="AC40" s="90">
        <v>9.2739968294651212E-2</v>
      </c>
      <c r="AD40" s="90">
        <v>1.6983304802280851E-4</v>
      </c>
      <c r="AE40" s="90">
        <v>1.5356037640921279E-4</v>
      </c>
      <c r="AF40" s="125">
        <v>146.98345833333332</v>
      </c>
      <c r="AG40" s="34">
        <v>0.17</v>
      </c>
      <c r="AH40" s="31">
        <v>4.1291392907243625E-3</v>
      </c>
      <c r="AI40" s="26"/>
      <c r="AJ40" s="25"/>
      <c r="AK40" s="25"/>
      <c r="AL40" s="27"/>
      <c r="AM40" s="147"/>
      <c r="AN40" s="28"/>
      <c r="AO40" s="28"/>
      <c r="AP40" s="27"/>
      <c r="AQ40" s="33"/>
      <c r="AR40" s="3"/>
      <c r="AS40" s="3"/>
      <c r="AT40" s="3"/>
      <c r="AU40" s="3"/>
      <c r="AV40" s="3"/>
    </row>
    <row r="41" spans="1:48" x14ac:dyDescent="0.2">
      <c r="A41" s="69">
        <f t="shared" si="4"/>
        <v>2040</v>
      </c>
      <c r="B41" s="24"/>
      <c r="C41" s="89">
        <f t="shared" si="0"/>
        <v>0.12901571057977959</v>
      </c>
      <c r="D41" s="90">
        <f t="shared" si="1"/>
        <v>0.11961224235039415</v>
      </c>
      <c r="E41" s="90">
        <f t="shared" si="2"/>
        <v>0.15577756213872002</v>
      </c>
      <c r="F41" s="91">
        <f t="shared" si="3"/>
        <v>0.11001343160149334</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0.11423389793843122</v>
      </c>
      <c r="AA41" s="90">
        <v>0.10560686286560053</v>
      </c>
      <c r="AB41" s="90">
        <v>0.13878605533195454</v>
      </c>
      <c r="AC41" s="90">
        <v>9.680061447211355E-2</v>
      </c>
      <c r="AD41" s="90">
        <v>1.6983304802280851E-4</v>
      </c>
      <c r="AE41" s="90">
        <v>1.5356037640921279E-4</v>
      </c>
      <c r="AF41" s="125">
        <v>146.98345833333332</v>
      </c>
      <c r="AG41" s="34">
        <v>0.17</v>
      </c>
      <c r="AH41" s="31">
        <v>4.1291392907243625E-3</v>
      </c>
      <c r="AI41" s="26"/>
      <c r="AJ41" s="25"/>
      <c r="AK41" s="25"/>
      <c r="AL41" s="27"/>
      <c r="AM41" s="147"/>
      <c r="AN41" s="28"/>
      <c r="AO41" s="28"/>
      <c r="AP41" s="27"/>
      <c r="AQ41" s="33"/>
      <c r="AR41" s="3"/>
      <c r="AS41" s="3"/>
      <c r="AT41" s="3"/>
      <c r="AU41" s="3"/>
      <c r="AV41" s="3"/>
    </row>
    <row r="42" spans="1:48" x14ac:dyDescent="0.2">
      <c r="A42" s="69">
        <f t="shared" si="4"/>
        <v>2041</v>
      </c>
      <c r="B42" s="24"/>
      <c r="C42" s="89">
        <f t="shared" si="0"/>
        <v>0.13360148216049728</v>
      </c>
      <c r="D42" s="90">
        <f t="shared" si="1"/>
        <v>0.12424387009300801</v>
      </c>
      <c r="E42" s="90">
        <f t="shared" si="2"/>
        <v>0.16290651762849087</v>
      </c>
      <c r="F42" s="91">
        <f t="shared" si="3"/>
        <v>0.11463333418581202</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0.11844102782899789</v>
      </c>
      <c r="AA42" s="90">
        <v>0.10985606262946646</v>
      </c>
      <c r="AB42" s="90">
        <v>0.145326381469359</v>
      </c>
      <c r="AC42" s="90">
        <v>0.1010390572100206</v>
      </c>
      <c r="AD42" s="90">
        <v>1.6983304802280851E-4</v>
      </c>
      <c r="AE42" s="90">
        <v>1.5356037640921279E-4</v>
      </c>
      <c r="AF42" s="125">
        <v>146.98345833333332</v>
      </c>
      <c r="AG42" s="34">
        <v>0.17</v>
      </c>
      <c r="AH42" s="31">
        <v>4.1291392907243625E-3</v>
      </c>
      <c r="AI42" s="26"/>
      <c r="AJ42" s="25"/>
      <c r="AK42" s="25"/>
      <c r="AL42" s="27"/>
      <c r="AM42" s="147"/>
      <c r="AN42" s="28"/>
      <c r="AO42" s="28"/>
      <c r="AP42" s="27"/>
      <c r="AQ42" s="33"/>
      <c r="AR42" s="3"/>
      <c r="AS42" s="3"/>
      <c r="AT42" s="3"/>
      <c r="AU42" s="3"/>
      <c r="AV42" s="3"/>
    </row>
    <row r="43" spans="1:48" x14ac:dyDescent="0.2">
      <c r="A43" s="69">
        <f t="shared" si="4"/>
        <v>2042</v>
      </c>
      <c r="B43" s="24"/>
      <c r="C43" s="89">
        <f t="shared" si="0"/>
        <v>0.13835614351068551</v>
      </c>
      <c r="D43" s="90">
        <f t="shared" si="1"/>
        <v>0.12906185609848661</v>
      </c>
      <c r="E43" s="90">
        <f t="shared" si="2"/>
        <v>0.17037142685518886</v>
      </c>
      <c r="F43" s="91">
        <f t="shared" si="3"/>
        <v>0.11945552053315356</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0.12280310246219812</v>
      </c>
      <c r="AA43" s="90">
        <v>0.11427623327669453</v>
      </c>
      <c r="AB43" s="90">
        <v>0.15217492204431127</v>
      </c>
      <c r="AC43" s="90">
        <v>0.10546308138189357</v>
      </c>
      <c r="AD43" s="90">
        <v>1.6983304802280851E-4</v>
      </c>
      <c r="AE43" s="90">
        <v>1.5356037640921279E-4</v>
      </c>
      <c r="AF43" s="125">
        <v>146.98345833333332</v>
      </c>
      <c r="AG43" s="34">
        <v>0.17</v>
      </c>
      <c r="AH43" s="31">
        <v>4.1291392907243625E-3</v>
      </c>
      <c r="AI43" s="26"/>
      <c r="AJ43" s="25"/>
      <c r="AK43" s="25"/>
      <c r="AL43" s="27"/>
      <c r="AM43" s="147"/>
      <c r="AN43" s="28"/>
      <c r="AO43" s="28"/>
      <c r="AP43" s="27"/>
      <c r="AQ43" s="33"/>
      <c r="AR43" s="3"/>
      <c r="AS43" s="3"/>
      <c r="AT43" s="3"/>
      <c r="AU43" s="3"/>
      <c r="AV43" s="3"/>
    </row>
    <row r="44" spans="1:48" x14ac:dyDescent="0.2">
      <c r="A44" s="69">
        <f t="shared" si="4"/>
        <v>2043</v>
      </c>
      <c r="B44" s="24"/>
      <c r="C44" s="89">
        <f t="shared" si="0"/>
        <v>0.14328591468595109</v>
      </c>
      <c r="D44" s="90">
        <f t="shared" si="1"/>
        <v>0.13407369868147612</v>
      </c>
      <c r="E44" s="90">
        <f t="shared" si="2"/>
        <v>0.17818812171922588</v>
      </c>
      <c r="F44" s="91">
        <f t="shared" si="3"/>
        <v>0.12448884769624491</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0.12732582831106562</v>
      </c>
      <c r="AA44" s="90">
        <v>0.11887425399503353</v>
      </c>
      <c r="AB44" s="90">
        <v>0.15934620173608835</v>
      </c>
      <c r="AC44" s="90">
        <v>0.11008081272417922</v>
      </c>
      <c r="AD44" s="90">
        <v>1.6983304802280851E-4</v>
      </c>
      <c r="AE44" s="90">
        <v>1.5356037640921279E-4</v>
      </c>
      <c r="AF44" s="125">
        <v>146.98345833333332</v>
      </c>
      <c r="AG44" s="34">
        <v>0.17</v>
      </c>
      <c r="AH44" s="31">
        <v>4.1291392907243625E-3</v>
      </c>
      <c r="AI44" s="26"/>
      <c r="AJ44" s="25"/>
      <c r="AK44" s="25"/>
      <c r="AL44" s="27"/>
      <c r="AM44" s="147"/>
      <c r="AN44" s="28"/>
      <c r="AO44" s="28"/>
      <c r="AP44" s="27"/>
      <c r="AQ44" s="33"/>
      <c r="AR44" s="3"/>
      <c r="AS44" s="3"/>
      <c r="AT44" s="3"/>
      <c r="AU44" s="3"/>
      <c r="AV44" s="3"/>
    </row>
    <row r="45" spans="1:48" x14ac:dyDescent="0.2">
      <c r="A45" s="69">
        <f t="shared" si="4"/>
        <v>2044</v>
      </c>
      <c r="B45" s="24"/>
      <c r="C45" s="89">
        <f t="shared" si="0"/>
        <v>0.14839724482085481</v>
      </c>
      <c r="D45" s="90">
        <f t="shared" si="1"/>
        <v>0.13928719785895491</v>
      </c>
      <c r="E45" s="90">
        <f t="shared" si="2"/>
        <v>0.18637318020311713</v>
      </c>
      <c r="F45" s="91">
        <f t="shared" si="3"/>
        <v>0.12974256053641334</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0.13201512201281215</v>
      </c>
      <c r="AA45" s="90">
        <v>0.12365728076336269</v>
      </c>
      <c r="AB45" s="90">
        <v>0.16685542970296108</v>
      </c>
      <c r="AC45" s="90">
        <v>0.11490073276103098</v>
      </c>
      <c r="AD45" s="90">
        <v>1.6983304802280851E-4</v>
      </c>
      <c r="AE45" s="90">
        <v>1.5356037640921279E-4</v>
      </c>
      <c r="AF45" s="125">
        <v>146.98345833333332</v>
      </c>
      <c r="AG45" s="34">
        <v>0.17</v>
      </c>
      <c r="AH45" s="31">
        <v>4.1291392907243625E-3</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0.15369682056567985</v>
      </c>
      <c r="D46" s="96">
        <f t="shared" si="1"/>
        <v>0.14471046748953434</v>
      </c>
      <c r="E46" s="96">
        <f t="shared" si="2"/>
        <v>0.19494396153077931</v>
      </c>
      <c r="F46" s="97">
        <f t="shared" si="3"/>
        <v>0.13522630870389754</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0.1368771181089819</v>
      </c>
      <c r="AA46" s="96">
        <v>0.12863275748866493</v>
      </c>
      <c r="AB46" s="96">
        <v>0.17471853183843095</v>
      </c>
      <c r="AC46" s="96">
        <v>0.11993169438257613</v>
      </c>
      <c r="AD46" s="96">
        <v>1.6983304802280851E-4</v>
      </c>
      <c r="AE46" s="96">
        <v>1.5356037640921279E-4</v>
      </c>
      <c r="AF46" s="127">
        <v>146.98345833333332</v>
      </c>
      <c r="AG46" s="44">
        <v>0.17</v>
      </c>
      <c r="AH46" s="72">
        <v>4.1291392907243625E-3</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6.9630397898251595E-2</v>
      </c>
      <c r="D49" s="90">
        <f>-PMT($F$7,$B49,NPV($F$7,D$17:D26))</f>
        <v>6.4243060947611036E-2</v>
      </c>
      <c r="E49" s="90">
        <f>-PMT($F$7,$B49,NPV($F$7,E$17:E26))</f>
        <v>6.2094639710223665E-2</v>
      </c>
      <c r="F49" s="103">
        <f>-PMT($F$7,$B49,NPV($F$7,F$17:F26))</f>
        <v>4.9724370850694893E-2</v>
      </c>
      <c r="G49" s="119">
        <f>-PMT($F$7,$B49,NPV($F$7,G$17:G26))</f>
        <v>132.8573862851635</v>
      </c>
      <c r="H49" s="120">
        <f>-PMT($F$7,$B49,NPV($F$7,H$17:H26))</f>
        <v>111.927737937071</v>
      </c>
      <c r="I49" s="121">
        <f>-PMT($F$7,$B49,NPV($F$7,I$17:I26))</f>
        <v>122.39256211111726</v>
      </c>
      <c r="J49" s="89">
        <f>-PMT($F$7,$B49,NPV($F$7,J$17:J26))</f>
        <v>6.4969844646170747E-7</v>
      </c>
      <c r="K49" s="90">
        <f>-PMT($F$7,$B49,NPV($F$7,K$17:K26))</f>
        <v>2.6406002982321205E-7</v>
      </c>
      <c r="L49" s="90">
        <f>-PMT($F$7,$B49,NPV($F$7,L$17:L26))</f>
        <v>2.5932505517404373E-6</v>
      </c>
      <c r="M49" s="90">
        <f>-PMT($F$7,$B49,NPV($F$7,M$17:M26))</f>
        <v>1.6837832076204838E-7</v>
      </c>
      <c r="N49" s="103">
        <f>-PMT($F$7,$B49,NPV($F$7,N$17:N26))</f>
        <v>0</v>
      </c>
      <c r="O49" s="89">
        <f>-PMT($F$7,$B49,NPV($F$7,O$17:O26))</f>
        <v>3.8983965248630375E-7</v>
      </c>
      <c r="P49" s="90">
        <f>-PMT($F$7,$B49,NPV($F$7,P$17:P26))</f>
        <v>1.5800547197891164E-7</v>
      </c>
      <c r="Q49" s="90">
        <f>-PMT($F$7,$B49,NPV($F$7,Q$17:Q26))</f>
        <v>1.3326834673819937E-6</v>
      </c>
      <c r="R49" s="90">
        <f>-PMT($F$7,$B49,NPV($F$7,R$17:R26))</f>
        <v>9.2471014115580815E-8</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5.8367252912803841E-2</v>
      </c>
      <c r="AA49" s="90">
        <f>-PMT($F$7,$B49,NPV($F$7,AA$17:AA26))</f>
        <v>5.342474194891339E-2</v>
      </c>
      <c r="AB49" s="90">
        <f>-PMT($F$7,$B49,NPV($F$7,AB$17:AB26))</f>
        <v>5.1453713290759831E-2</v>
      </c>
      <c r="AC49" s="90">
        <f>-PMT($F$7,$B49,NPV($F$7,AC$17:AC26))</f>
        <v>4.0104842777430698E-2</v>
      </c>
      <c r="AD49" s="90">
        <f>-PMT($F$7,$B49,NPV($F$7,AD$17:AD26))</f>
        <v>1.4284914911393497E-3</v>
      </c>
      <c r="AE49" s="91">
        <f>-PMT($F$7,$B49,NPV($F$7,AE$17:AE26))</f>
        <v>9.3909380163818151E-4</v>
      </c>
      <c r="AF49" s="150">
        <f>-PMT($F$7,$B49,NPV($F$7,AF$17:AF26))</f>
        <v>123.0160984121884</v>
      </c>
      <c r="AG49" s="91"/>
      <c r="AH49" s="31">
        <f>-PMT($F$7,$B49,NPV($F$7,AH$17:AH26))</f>
        <v>5.5138460764178202E-3</v>
      </c>
      <c r="AI49" s="89">
        <f>-PMT($F$7,$B49,NPV($F$7,AI$17:AI26))</f>
        <v>3.244042863497031E-4</v>
      </c>
      <c r="AJ49" s="90">
        <f>-PMT($F$7,$B49,NPV($F$7,AJ$17:AJ26))</f>
        <v>2.4324663835169393E-4</v>
      </c>
      <c r="AK49" s="90">
        <f>-PMT($F$7,$B49,NPV($F$7,AK$17:AK26))</f>
        <v>1.4253367578064959E-3</v>
      </c>
      <c r="AL49" s="91">
        <f>-PMT($F$7,$B49,NPV($F$7,AL$17:AL26))</f>
        <v>9.6739862647244094E-5</v>
      </c>
      <c r="AM49" s="99">
        <f>-PMT($F$7,$B49,NPV($F$7,AM$17:AM26))</f>
        <v>1.9477657850267382E-4</v>
      </c>
      <c r="AN49" s="90">
        <f>-PMT($F$7,$B49,NPV($F$7,AN$17:AN26))</f>
        <v>1.4573683240840538E-4</v>
      </c>
      <c r="AO49" s="90">
        <f>-PMT($F$7,$B49,NPV($F$7,AO$17:AO26))</f>
        <v>7.3268350609079593E-4</v>
      </c>
      <c r="AP49" s="90">
        <f>-PMT($F$7,$B49,NPV($F$7,AP$17:AP26))</f>
        <v>5.3127566234481261E-5</v>
      </c>
      <c r="AQ49" s="46"/>
    </row>
    <row r="50" spans="1:43" x14ac:dyDescent="0.2">
      <c r="A50" s="65" t="str">
        <f>"15 years ("&amp;$A$17&amp;"-"&amp;$A$31&amp;")"</f>
        <v>15 years (2016-2030)</v>
      </c>
      <c r="B50" s="73">
        <v>15</v>
      </c>
      <c r="C50" s="89">
        <f>-PMT($F$7,$B50,NPV($F$7,C$17:C31))</f>
        <v>7.3213104065775067E-2</v>
      </c>
      <c r="D50" s="90">
        <f>-PMT($F$7,$B50,NPV($F$7,D$17:D31))</f>
        <v>6.7559641743245274E-2</v>
      </c>
      <c r="E50" s="90">
        <f>-PMT($F$7,$B50,NPV($F$7,E$17:E31))</f>
        <v>6.818695344939471E-2</v>
      </c>
      <c r="F50" s="103">
        <f>-PMT($F$7,$B50,NPV($F$7,F$17:F31))</f>
        <v>5.44993595297548E-2</v>
      </c>
      <c r="G50" s="119">
        <f>-PMT($F$7,$B50,NPV($F$7,G$17:G31))</f>
        <v>140.65182483547417</v>
      </c>
      <c r="H50" s="120">
        <f>-PMT($F$7,$B50,NPV($F$7,H$17:H31))</f>
        <v>140.10204723213823</v>
      </c>
      <c r="I50" s="121">
        <f>-PMT($F$7,$B50,NPV($F$7,I$17:I31))</f>
        <v>140.37693603380617</v>
      </c>
      <c r="J50" s="89">
        <f>-PMT($F$7,$B50,NPV($F$7,J$17:J31))</f>
        <v>4.5854992003523034E-7</v>
      </c>
      <c r="K50" s="90">
        <f>-PMT($F$7,$B50,NPV($F$7,K$17:K31))</f>
        <v>1.8637062504823311E-7</v>
      </c>
      <c r="L50" s="90">
        <f>-PMT($F$7,$B50,NPV($F$7,L$17:L31))</f>
        <v>1.8302873273100566E-6</v>
      </c>
      <c r="M50" s="90">
        <f>-PMT($F$7,$B50,NPV($F$7,M$17:M31))</f>
        <v>1.1883954154668633E-7</v>
      </c>
      <c r="N50" s="103">
        <f>-PMT($F$7,$B50,NPV($F$7,N$17:N31))</f>
        <v>0</v>
      </c>
      <c r="O50" s="89">
        <f>-PMT($F$7,$B50,NPV($F$7,O$17:O31))</f>
        <v>2.7514448040887007E-7</v>
      </c>
      <c r="P50" s="90">
        <f>-PMT($F$7,$B50,NPV($F$7,P$17:P31))</f>
        <v>1.1151850052227128E-7</v>
      </c>
      <c r="Q50" s="90">
        <f>-PMT($F$7,$B50,NPV($F$7,Q$17:Q31))</f>
        <v>9.4059313321184677E-7</v>
      </c>
      <c r="R50" s="90">
        <f>-PMT($F$7,$B50,NPV($F$7,R$17:R31))</f>
        <v>6.5265010804940259E-8</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6.1983762065449352E-2</v>
      </c>
      <c r="AA50" s="90">
        <f>-PMT($F$7,$B50,NPV($F$7,AA$17:AA31))</f>
        <v>5.6797099384229381E-2</v>
      </c>
      <c r="AB50" s="90">
        <f>-PMT($F$7,$B50,NPV($F$7,AB$17:AB31))</f>
        <v>5.7372614710971964E-2</v>
      </c>
      <c r="AC50" s="90">
        <f>-PMT($F$7,$B50,NPV($F$7,AC$17:AC31))</f>
        <v>4.4815189096623416E-2</v>
      </c>
      <c r="AD50" s="90">
        <f>-PMT($F$7,$B50,NPV($F$7,AD$17:AD31))</f>
        <v>1.0584941663582979E-3</v>
      </c>
      <c r="AE50" s="91">
        <f>-PMT($F$7,$B50,NPV($F$7,AE$17:AE31))</f>
        <v>7.0845214295600634E-4</v>
      </c>
      <c r="AF50" s="150">
        <f>-PMT($F$7,$B50,NPV($F$7,AF$17:AF31))</f>
        <v>130.23317114395758</v>
      </c>
      <c r="AG50" s="91"/>
      <c r="AH50" s="31">
        <f>-PMT($F$7,$B50,NPV($F$7,AH$17:AH31))</f>
        <v>5.1842233159956532E-3</v>
      </c>
      <c r="AI50" s="89">
        <f>-PMT($F$7,$B50,NPV($F$7,AI$17:AI31))</f>
        <v>2.2896092852749312E-4</v>
      </c>
      <c r="AJ50" s="90">
        <f>-PMT($F$7,$B50,NPV($F$7,AJ$17:AJ31))</f>
        <v>1.7168076539579959E-4</v>
      </c>
      <c r="AK50" s="90">
        <f>-PMT($F$7,$B50,NPV($F$7,AK$17:AK31))</f>
        <v>1.0059867926034281E-3</v>
      </c>
      <c r="AL50" s="91">
        <f>-PMT($F$7,$B50,NPV($F$7,AL$17:AL31))</f>
        <v>6.8277916505265164E-5</v>
      </c>
      <c r="AM50" s="99">
        <f>-PMT($F$7,$B50,NPV($F$7,AM$17:AM31))</f>
        <v>1.3747113754627237E-4</v>
      </c>
      <c r="AN50" s="90">
        <f>-PMT($F$7,$B50,NPV($F$7,AN$17:AN31))</f>
        <v>1.0285943149627155E-4</v>
      </c>
      <c r="AO50" s="90">
        <f>-PMT($F$7,$B50,NPV($F$7,AO$17:AO31))</f>
        <v>5.1711984992235712E-4</v>
      </c>
      <c r="AP50" s="90">
        <f>-PMT($F$7,$B50,NPV($F$7,AP$17:AP31))</f>
        <v>3.7496843929922556E-5</v>
      </c>
      <c r="AQ50" s="46"/>
    </row>
    <row r="51" spans="1:43" ht="13.5" thickBot="1" x14ac:dyDescent="0.25">
      <c r="A51" s="66" t="str">
        <f>"30 years ("&amp;$A$17&amp;"-"&amp;$A$46&amp;")"</f>
        <v>30 years (2016-2045)</v>
      </c>
      <c r="B51" s="73">
        <f>2039-2010+1</f>
        <v>30</v>
      </c>
      <c r="C51" s="95">
        <f>-PMT($F$7,$B51,NPV($F$7,C17:C$46))</f>
        <v>9.2383637025214696E-2</v>
      </c>
      <c r="D51" s="96">
        <f>-PMT($F$7,$B51,NPV($F$7,D17:D$46))</f>
        <v>8.522334632011544E-2</v>
      </c>
      <c r="E51" s="96">
        <f>-PMT($F$7,$B51,NPV($F$7,E17:E$46))</f>
        <v>9.8662899050950978E-2</v>
      </c>
      <c r="F51" s="104">
        <f>-PMT($F$7,$B51,NPV($F$7,F17:F$46))</f>
        <v>7.3668206724600699E-2</v>
      </c>
      <c r="G51" s="122">
        <f>-PMT($F$7,$B51,NPV($F$7,G17:G$46))</f>
        <v>148.08558994958332</v>
      </c>
      <c r="H51" s="123">
        <f>-PMT($F$7,$B51,NPV($F$7,H17:H$46))</f>
        <v>167.55002987785863</v>
      </c>
      <c r="I51" s="124">
        <f>-PMT($F$7,$B51,NPV($F$7,I17:I$46))</f>
        <v>157.81780991372094</v>
      </c>
      <c r="J51" s="95">
        <f>-PMT($F$7,$B51,NPV($F$7,J17:J$46))</f>
        <v>2.7012018236717191E-7</v>
      </c>
      <c r="K51" s="96">
        <f>-PMT($F$7,$B51,NPV($F$7,K17:K$46))</f>
        <v>1.0978623051999383E-7</v>
      </c>
      <c r="L51" s="96">
        <f>-PMT($F$7,$B51,NPV($F$7,L17:L$46))</f>
        <v>1.0781760611785334E-6</v>
      </c>
      <c r="M51" s="96">
        <f>-PMT($F$7,$B51,NPV($F$7,M17:M$46))</f>
        <v>7.0005373967911061E-8</v>
      </c>
      <c r="N51" s="104">
        <f>-PMT($F$7,$B51,NPV($F$7,N17:N$46))</f>
        <v>0</v>
      </c>
      <c r="O51" s="95">
        <f>-PMT($F$7,$B51,NPV($F$7,O17:O$46))</f>
        <v>1.6208066772676479E-7</v>
      </c>
      <c r="P51" s="96">
        <f>-PMT($F$7,$B51,NPV($F$7,P17:P$46))</f>
        <v>6.569273351105393E-8</v>
      </c>
      <c r="Q51" s="96">
        <f>-PMT($F$7,$B51,NPV($F$7,Q17:Q$46))</f>
        <v>5.5407967066480627E-7</v>
      </c>
      <c r="R51" s="96">
        <f>-PMT($F$7,$B51,NPV($F$7,R17:R$46))</f>
        <v>3.8445970330714355E-8</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8.0004967642641672E-2</v>
      </c>
      <c r="AA51" s="96">
        <f>-PMT($F$7,$B51,NPV($F$7,AA17:AA$46))</f>
        <v>7.3435893601266192E-2</v>
      </c>
      <c r="AB51" s="96">
        <f>-PMT($F$7,$B51,NPV($F$7,AB17:AB$46))</f>
        <v>8.5765758491940999E-2</v>
      </c>
      <c r="AC51" s="96">
        <f>-PMT($F$7,$B51,NPV($F$7,AC17:AC$46))</f>
        <v>6.2834848100793983E-2</v>
      </c>
      <c r="AD51" s="96">
        <f>-PMT($F$7,$B51,NPV($F$7,AD17:AD$46))</f>
        <v>6.9332087968343697E-4</v>
      </c>
      <c r="AE51" s="97">
        <f>-PMT($F$7,$B51,NPV($F$7,AE17:AE$46))</f>
        <v>4.8043310852559004E-4</v>
      </c>
      <c r="AF51" s="151">
        <f>-PMT($F$7,$B51,NPV($F$7,AF17:AF$46))</f>
        <v>137.11628699035492</v>
      </c>
      <c r="AG51" s="97"/>
      <c r="AH51" s="72">
        <f>-PMT($F$7,$B51,NPV($F$7,AH17:AH$46))</f>
        <v>4.750662655720426E-3</v>
      </c>
      <c r="AI51" s="95">
        <f>-PMT($F$7,$B51,NPV($F$7,AI17:AI$46))</f>
        <v>1.3487510316009162E-4</v>
      </c>
      <c r="AJ51" s="96">
        <f>-PMT($F$7,$B51,NPV($F$7,AJ17:AJ$46))</f>
        <v>1.011328050260833E-4</v>
      </c>
      <c r="AK51" s="96">
        <f>-PMT($F$7,$B51,NPV($F$7,AK17:AK$46))</f>
        <v>5.9260142463033643E-4</v>
      </c>
      <c r="AL51" s="97">
        <f>-PMT($F$7,$B51,NPV($F$7,AL17:AL$46))</f>
        <v>4.0220797021697811E-5</v>
      </c>
      <c r="AM51" s="100">
        <f>-PMT($F$7,$B51,NPV($F$7,AM17:AM$46))</f>
        <v>8.0980776839670323E-5</v>
      </c>
      <c r="AN51" s="96">
        <f>-PMT($F$7,$B51,NPV($F$7,AN17:AN$46))</f>
        <v>6.0591894535325245E-5</v>
      </c>
      <c r="AO51" s="96">
        <f>-PMT($F$7,$B51,NPV($F$7,AO17:AO$46))</f>
        <v>3.0462224953823935E-4</v>
      </c>
      <c r="AP51" s="96">
        <f>-PMT($F$7,$B51,NPV($F$7,AP17:AP$46))</f>
        <v>2.2088444197669643E-5</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Z65"/>
  <sheetViews>
    <sheetView showGridLines="0" showWhiteSpace="0" view="pageBreakPreview" zoomScale="70" zoomScaleNormal="100" zoomScaleSheetLayoutView="70" workbookViewId="0">
      <selection activeCell="X1" sqref="X1"/>
    </sheetView>
  </sheetViews>
  <sheetFormatPr defaultRowHeight="12.75" x14ac:dyDescent="0.2"/>
  <cols>
    <col min="1" max="1" width="21.5703125" style="3" customWidth="1"/>
    <col min="2" max="2" width="0.85546875" style="3" customWidth="1"/>
    <col min="3" max="6" width="10.5703125" style="3" customWidth="1"/>
    <col min="7" max="7" width="12.7109375" style="3" customWidth="1"/>
    <col min="8" max="8" width="19.42578125" style="3" customWidth="1"/>
    <col min="9" max="9" width="15.42578125" style="3" customWidth="1"/>
    <col min="10" max="13" width="10.5703125" style="3" customWidth="1"/>
    <col min="14" max="14" width="14.5703125" style="3" bestFit="1" customWidth="1"/>
    <col min="15" max="15" width="10" style="3" customWidth="1"/>
    <col min="16" max="16" width="11.42578125" style="3" customWidth="1"/>
    <col min="17" max="17" width="11" style="3" customWidth="1"/>
    <col min="18" max="18" width="11.85546875" style="3" customWidth="1"/>
    <col min="19" max="19" width="14.5703125" style="3" customWidth="1"/>
    <col min="20" max="23" width="10.5703125" style="3" customWidth="1"/>
    <col min="24" max="24" width="21.5703125" style="3" customWidth="1"/>
    <col min="25" max="25" width="0.85546875" style="3" customWidth="1"/>
    <col min="26" max="34" width="10.5703125" style="3" customWidth="1"/>
    <col min="35" max="43" width="10.5703125" style="6" customWidth="1"/>
    <col min="44" max="16384" width="9.140625" style="6"/>
  </cols>
  <sheetData>
    <row r="1" spans="1:52" ht="23.25" x14ac:dyDescent="0.35">
      <c r="A1" s="182" t="s">
        <v>113</v>
      </c>
      <c r="B1" s="2" t="s">
        <v>78</v>
      </c>
      <c r="D1" s="2"/>
      <c r="E1" s="2"/>
      <c r="F1" s="2"/>
      <c r="G1" s="2"/>
      <c r="H1" s="2"/>
      <c r="I1" s="2"/>
      <c r="M1" s="2" t="s">
        <v>45</v>
      </c>
      <c r="N1" s="2"/>
      <c r="O1" s="2"/>
      <c r="P1" s="2"/>
      <c r="Q1" s="2"/>
      <c r="R1" s="2"/>
      <c r="S1" s="2"/>
      <c r="U1" s="4" t="s">
        <v>0</v>
      </c>
      <c r="W1" s="5"/>
      <c r="X1" s="182" t="s">
        <v>113</v>
      </c>
      <c r="Y1" s="5"/>
      <c r="Z1" s="2" t="s">
        <v>1</v>
      </c>
      <c r="AA1" s="2"/>
      <c r="AB1" s="2"/>
      <c r="AC1" s="2"/>
      <c r="AD1" s="2"/>
      <c r="AE1" s="2"/>
      <c r="AF1" s="2"/>
      <c r="AG1" s="2"/>
      <c r="AH1" s="2"/>
      <c r="AI1" s="2"/>
      <c r="AM1" s="2" t="s">
        <v>2</v>
      </c>
    </row>
    <row r="2" spans="1:52" ht="23.25" x14ac:dyDescent="0.35">
      <c r="A2" s="1"/>
      <c r="C2" s="7" t="s">
        <v>3</v>
      </c>
      <c r="D2" s="8" t="s">
        <v>45</v>
      </c>
      <c r="E2" s="2"/>
      <c r="F2" s="2"/>
      <c r="G2" s="2"/>
      <c r="H2" s="2"/>
      <c r="I2" s="2"/>
      <c r="J2" s="2"/>
      <c r="M2" s="2" t="s">
        <v>46</v>
      </c>
      <c r="N2" s="2"/>
      <c r="O2" s="2"/>
      <c r="P2" s="2"/>
      <c r="Q2" s="2"/>
      <c r="R2" s="2"/>
      <c r="S2" s="2"/>
      <c r="U2" s="2"/>
      <c r="V2" s="2"/>
      <c r="W2" s="2"/>
      <c r="X2" s="2"/>
      <c r="Y2" s="2"/>
      <c r="Z2" s="9" t="s">
        <v>4</v>
      </c>
      <c r="AA2" s="9" t="str">
        <f>M1</f>
        <v>VT</v>
      </c>
      <c r="AB2" s="2"/>
      <c r="AC2" s="2"/>
      <c r="AE2" s="2"/>
      <c r="AF2" s="2"/>
      <c r="AG2" s="2"/>
      <c r="AH2" s="2"/>
      <c r="AI2" s="2"/>
    </row>
    <row r="3" spans="1:52" ht="24" thickBot="1" x14ac:dyDescent="0.4">
      <c r="A3" s="2"/>
      <c r="C3" s="7"/>
      <c r="D3" s="8"/>
      <c r="E3" s="2"/>
      <c r="F3" s="2"/>
      <c r="G3" s="2"/>
      <c r="H3" s="2"/>
      <c r="I3" s="2"/>
      <c r="J3" s="2"/>
      <c r="K3" s="2"/>
      <c r="L3" s="2"/>
      <c r="M3" s="2"/>
      <c r="N3" s="2"/>
      <c r="O3" s="2"/>
      <c r="P3" s="2"/>
      <c r="Q3" s="2"/>
      <c r="R3" s="2"/>
      <c r="S3" s="2"/>
      <c r="T3" s="2"/>
      <c r="U3" s="2"/>
      <c r="V3" s="2"/>
      <c r="W3" s="2"/>
      <c r="X3" s="2"/>
      <c r="Y3" s="2"/>
      <c r="Z3" s="9"/>
      <c r="AA3" s="9"/>
      <c r="AB3" s="2"/>
      <c r="AC3" s="2"/>
      <c r="AD3" s="2"/>
      <c r="AE3" s="2"/>
      <c r="AF3" s="2"/>
      <c r="AG3" s="2"/>
      <c r="AH3" s="2"/>
      <c r="AI3" s="2"/>
    </row>
    <row r="4" spans="1:52" ht="24" thickBot="1" x14ac:dyDescent="0.4">
      <c r="A4" s="2"/>
      <c r="C4" s="10" t="s">
        <v>5</v>
      </c>
      <c r="D4" s="11"/>
      <c r="E4" s="11"/>
      <c r="F4" s="12"/>
      <c r="H4" s="2"/>
      <c r="I4" s="2"/>
      <c r="J4" s="2"/>
      <c r="K4" s="2"/>
      <c r="L4" s="2"/>
      <c r="M4" s="2"/>
      <c r="N4" s="2"/>
      <c r="O4" s="2"/>
      <c r="P4" s="2"/>
      <c r="Q4" s="2"/>
      <c r="R4" s="2"/>
      <c r="S4" s="2"/>
      <c r="T4" s="2"/>
      <c r="U4" s="2"/>
      <c r="V4" s="2"/>
      <c r="W4" s="2"/>
      <c r="X4" s="2"/>
      <c r="Y4" s="2"/>
      <c r="AB4" s="2"/>
      <c r="AC4" s="2"/>
      <c r="AD4" s="2"/>
      <c r="AE4" s="2"/>
      <c r="AF4" s="2"/>
      <c r="AG4" s="2"/>
      <c r="AH4" s="2"/>
      <c r="AI4" s="2"/>
    </row>
    <row r="5" spans="1:52" ht="15" customHeight="1" thickBot="1" x14ac:dyDescent="0.4">
      <c r="B5" s="6"/>
      <c r="C5" s="58" t="s">
        <v>60</v>
      </c>
      <c r="D5" s="59"/>
      <c r="E5" s="59"/>
      <c r="F5" s="74">
        <v>0.09</v>
      </c>
      <c r="G5" s="13"/>
      <c r="H5" s="2"/>
      <c r="I5" s="2"/>
      <c r="J5" s="14"/>
      <c r="K5" s="2"/>
      <c r="L5" s="14"/>
      <c r="T5" s="2"/>
      <c r="U5" s="2"/>
      <c r="V5" s="2"/>
      <c r="W5" s="2"/>
      <c r="X5" s="2"/>
      <c r="Y5" s="2"/>
      <c r="AA5" s="2"/>
      <c r="AB5" s="2"/>
      <c r="AC5" s="2"/>
      <c r="AF5" s="2"/>
      <c r="AG5" s="2"/>
      <c r="AH5" s="2"/>
      <c r="AI5" s="2"/>
    </row>
    <row r="6" spans="1:52" ht="15" customHeight="1" thickBot="1" x14ac:dyDescent="0.4">
      <c r="B6" s="6"/>
      <c r="C6" s="15" t="s">
        <v>69</v>
      </c>
      <c r="D6" s="16"/>
      <c r="E6" s="16"/>
      <c r="F6" s="17">
        <v>0.08</v>
      </c>
      <c r="G6" s="13"/>
      <c r="H6" s="2"/>
      <c r="I6" s="2"/>
      <c r="J6" s="14"/>
      <c r="K6" s="2"/>
      <c r="L6" s="14"/>
      <c r="T6" s="2"/>
      <c r="U6" s="2"/>
      <c r="V6" s="2"/>
      <c r="W6" s="2"/>
      <c r="X6" s="2"/>
      <c r="Y6" s="2"/>
      <c r="AA6" s="2"/>
      <c r="AB6" s="2"/>
      <c r="AC6" s="2"/>
      <c r="AF6" s="2"/>
      <c r="AG6" s="2"/>
      <c r="AH6" s="2"/>
      <c r="AI6" s="2"/>
    </row>
    <row r="7" spans="1:52" ht="15" customHeight="1" thickBot="1" x14ac:dyDescent="0.4">
      <c r="B7" s="6"/>
      <c r="C7" s="15" t="s">
        <v>6</v>
      </c>
      <c r="D7" s="16"/>
      <c r="E7" s="16"/>
      <c r="F7" s="17">
        <v>2.4299999999999999E-2</v>
      </c>
      <c r="G7" s="18"/>
      <c r="H7" s="2"/>
      <c r="I7" s="2"/>
      <c r="J7" s="6"/>
      <c r="K7" s="6"/>
      <c r="L7" s="6"/>
      <c r="M7" s="6"/>
      <c r="N7" s="6"/>
      <c r="O7" s="6"/>
      <c r="P7" s="6"/>
      <c r="Q7" s="6"/>
      <c r="R7" s="6"/>
      <c r="S7" s="6"/>
      <c r="T7" s="2"/>
      <c r="U7" s="2"/>
      <c r="V7" s="2"/>
      <c r="W7" s="2"/>
      <c r="X7" s="2"/>
      <c r="Y7" s="2"/>
      <c r="Z7" s="2"/>
      <c r="AA7" s="2"/>
      <c r="AB7" s="2"/>
      <c r="AC7" s="2"/>
      <c r="AD7" s="6"/>
      <c r="AE7" s="6"/>
      <c r="AF7" s="2"/>
      <c r="AG7" s="2"/>
      <c r="AH7" s="2"/>
      <c r="AI7" s="2"/>
    </row>
    <row r="8" spans="1:52" ht="15" customHeight="1" thickBot="1" x14ac:dyDescent="0.4">
      <c r="B8" s="6"/>
      <c r="C8" s="58" t="s">
        <v>74</v>
      </c>
      <c r="D8" s="59"/>
      <c r="E8" s="59"/>
      <c r="F8" s="74">
        <v>0.5</v>
      </c>
      <c r="G8" s="18"/>
      <c r="H8" s="2"/>
      <c r="I8" s="2"/>
      <c r="J8" s="6"/>
      <c r="K8" s="6"/>
      <c r="L8" s="6"/>
      <c r="M8" s="6"/>
      <c r="N8" s="6"/>
      <c r="O8" s="6"/>
      <c r="P8" s="6"/>
      <c r="Q8" s="6"/>
      <c r="R8" s="6"/>
      <c r="S8" s="6"/>
      <c r="T8" s="2"/>
      <c r="U8" s="2"/>
      <c r="V8" s="2"/>
      <c r="W8" s="2"/>
      <c r="X8" s="2"/>
      <c r="Y8" s="2"/>
      <c r="Z8" s="2"/>
      <c r="AA8" s="2"/>
      <c r="AB8" s="2"/>
      <c r="AC8" s="2"/>
      <c r="AD8" s="6"/>
      <c r="AE8" s="6"/>
      <c r="AF8" s="2"/>
      <c r="AG8" s="2"/>
      <c r="AH8" s="2"/>
      <c r="AI8" s="2"/>
    </row>
    <row r="9" spans="1:52" ht="12" customHeight="1" thickBot="1" x14ac:dyDescent="0.3">
      <c r="C9" s="19"/>
      <c r="AI9" s="3"/>
    </row>
    <row r="10" spans="1:52" ht="12.75" customHeight="1" x14ac:dyDescent="0.25">
      <c r="A10" s="19"/>
      <c r="B10" s="20"/>
      <c r="C10" s="188" t="s">
        <v>54</v>
      </c>
      <c r="D10" s="189"/>
      <c r="E10" s="189"/>
      <c r="F10" s="190"/>
      <c r="G10" s="197" t="s">
        <v>53</v>
      </c>
      <c r="H10" s="198"/>
      <c r="I10" s="198"/>
      <c r="J10" s="201" t="s">
        <v>94</v>
      </c>
      <c r="K10" s="202"/>
      <c r="L10" s="202"/>
      <c r="M10" s="202"/>
      <c r="N10" s="203"/>
      <c r="O10" s="201" t="s">
        <v>95</v>
      </c>
      <c r="P10" s="202"/>
      <c r="Q10" s="202"/>
      <c r="R10" s="202"/>
      <c r="S10" s="203"/>
      <c r="T10" s="198" t="s">
        <v>68</v>
      </c>
      <c r="U10" s="204"/>
      <c r="V10" s="204"/>
      <c r="W10" s="205"/>
      <c r="Y10" s="177"/>
      <c r="Z10" s="201" t="s">
        <v>57</v>
      </c>
      <c r="AA10" s="202"/>
      <c r="AB10" s="202"/>
      <c r="AC10" s="202"/>
      <c r="AD10" s="202"/>
      <c r="AE10" s="202"/>
      <c r="AF10" s="202"/>
      <c r="AG10" s="216"/>
      <c r="AH10" s="217" t="s">
        <v>56</v>
      </c>
      <c r="AI10" s="201" t="s">
        <v>94</v>
      </c>
      <c r="AJ10" s="202"/>
      <c r="AK10" s="202"/>
      <c r="AL10" s="216"/>
      <c r="AM10" s="201" t="s">
        <v>95</v>
      </c>
      <c r="AN10" s="202"/>
      <c r="AO10" s="202"/>
      <c r="AP10" s="203"/>
      <c r="AQ10" s="178"/>
      <c r="AR10" s="3"/>
      <c r="AS10" s="3"/>
      <c r="AT10" s="3"/>
      <c r="AU10" s="3"/>
      <c r="AV10" s="3"/>
      <c r="AW10" s="3"/>
    </row>
    <row r="11" spans="1:52" ht="12.75" customHeight="1" x14ac:dyDescent="0.2">
      <c r="B11" s="20"/>
      <c r="C11" s="191"/>
      <c r="D11" s="192"/>
      <c r="E11" s="192"/>
      <c r="F11" s="193"/>
      <c r="G11" s="199"/>
      <c r="H11" s="200"/>
      <c r="I11" s="200"/>
      <c r="J11" s="185" t="s">
        <v>58</v>
      </c>
      <c r="K11" s="186"/>
      <c r="L11" s="186"/>
      <c r="M11" s="186"/>
      <c r="N11" s="215"/>
      <c r="O11" s="185" t="s">
        <v>58</v>
      </c>
      <c r="P11" s="186"/>
      <c r="Q11" s="186"/>
      <c r="R11" s="186"/>
      <c r="S11" s="215"/>
      <c r="T11" s="206"/>
      <c r="U11" s="206"/>
      <c r="V11" s="206"/>
      <c r="W11" s="207"/>
      <c r="Y11" s="177"/>
      <c r="Z11" s="185" t="s">
        <v>7</v>
      </c>
      <c r="AA11" s="186"/>
      <c r="AB11" s="186"/>
      <c r="AC11" s="186"/>
      <c r="AD11" s="219" t="s">
        <v>109</v>
      </c>
      <c r="AE11" s="219"/>
      <c r="AF11" s="186" t="s">
        <v>8</v>
      </c>
      <c r="AG11" s="187"/>
      <c r="AH11" s="218"/>
      <c r="AI11" s="185" t="s">
        <v>71</v>
      </c>
      <c r="AJ11" s="186"/>
      <c r="AK11" s="186"/>
      <c r="AL11" s="187"/>
      <c r="AM11" s="185" t="s">
        <v>71</v>
      </c>
      <c r="AN11" s="186"/>
      <c r="AO11" s="186"/>
      <c r="AP11" s="215"/>
      <c r="AQ11" s="178"/>
      <c r="AR11" s="3"/>
      <c r="AS11" s="3"/>
      <c r="AT11" s="3"/>
      <c r="AU11" s="3"/>
      <c r="AV11" s="3"/>
      <c r="AW11" s="3"/>
    </row>
    <row r="12" spans="1:52" ht="57" customHeight="1" x14ac:dyDescent="0.2">
      <c r="B12" s="20"/>
      <c r="C12" s="194"/>
      <c r="D12" s="195"/>
      <c r="E12" s="195"/>
      <c r="F12" s="196"/>
      <c r="G12" s="210" t="s">
        <v>61</v>
      </c>
      <c r="H12" s="212" t="s">
        <v>55</v>
      </c>
      <c r="I12" s="214" t="s">
        <v>75</v>
      </c>
      <c r="J12" s="183" t="s">
        <v>7</v>
      </c>
      <c r="K12" s="184"/>
      <c r="L12" s="184"/>
      <c r="M12" s="184"/>
      <c r="N12" s="141" t="s">
        <v>92</v>
      </c>
      <c r="O12" s="183" t="s">
        <v>7</v>
      </c>
      <c r="P12" s="184"/>
      <c r="Q12" s="184"/>
      <c r="R12" s="184"/>
      <c r="S12" s="139" t="s">
        <v>92</v>
      </c>
      <c r="T12" s="208"/>
      <c r="U12" s="208"/>
      <c r="V12" s="208"/>
      <c r="W12" s="209"/>
      <c r="Y12" s="177"/>
      <c r="Z12" s="185"/>
      <c r="AA12" s="186"/>
      <c r="AB12" s="186"/>
      <c r="AC12" s="186"/>
      <c r="AD12" s="219"/>
      <c r="AE12" s="219"/>
      <c r="AF12" s="186"/>
      <c r="AG12" s="187"/>
      <c r="AH12" s="218"/>
      <c r="AI12" s="185" t="s">
        <v>7</v>
      </c>
      <c r="AJ12" s="186"/>
      <c r="AK12" s="186"/>
      <c r="AL12" s="187"/>
      <c r="AM12" s="185" t="s">
        <v>7</v>
      </c>
      <c r="AN12" s="186"/>
      <c r="AO12" s="186"/>
      <c r="AP12" s="215"/>
      <c r="AQ12" s="178"/>
      <c r="AR12" s="3"/>
      <c r="AS12" s="3"/>
      <c r="AT12" s="3"/>
      <c r="AU12" s="3"/>
      <c r="AV12" s="3"/>
      <c r="AW12" s="3"/>
    </row>
    <row r="13" spans="1:52" ht="88.5" customHeight="1" thickBot="1" x14ac:dyDescent="0.25">
      <c r="B13" s="178"/>
      <c r="C13" s="60" t="s">
        <v>48</v>
      </c>
      <c r="D13" s="61" t="s">
        <v>49</v>
      </c>
      <c r="E13" s="61" t="s">
        <v>50</v>
      </c>
      <c r="F13" s="62" t="s">
        <v>51</v>
      </c>
      <c r="G13" s="211"/>
      <c r="H13" s="213"/>
      <c r="I13" s="213"/>
      <c r="J13" s="60" t="s">
        <v>48</v>
      </c>
      <c r="K13" s="61" t="s">
        <v>49</v>
      </c>
      <c r="L13" s="61" t="s">
        <v>50</v>
      </c>
      <c r="M13" s="61" t="s">
        <v>51</v>
      </c>
      <c r="N13" s="62" t="s">
        <v>93</v>
      </c>
      <c r="O13" s="60" t="s">
        <v>48</v>
      </c>
      <c r="P13" s="61" t="s">
        <v>49</v>
      </c>
      <c r="Q13" s="61" t="s">
        <v>50</v>
      </c>
      <c r="R13" s="61" t="s">
        <v>51</v>
      </c>
      <c r="S13" s="62" t="s">
        <v>93</v>
      </c>
      <c r="T13" s="143" t="s">
        <v>48</v>
      </c>
      <c r="U13" s="81" t="s">
        <v>49</v>
      </c>
      <c r="V13" s="81" t="s">
        <v>50</v>
      </c>
      <c r="W13" s="181" t="s">
        <v>51</v>
      </c>
      <c r="X13" s="178"/>
      <c r="Y13" s="134"/>
      <c r="Z13" s="60" t="s">
        <v>48</v>
      </c>
      <c r="AA13" s="61" t="s">
        <v>49</v>
      </c>
      <c r="AB13" s="61" t="s">
        <v>50</v>
      </c>
      <c r="AC13" s="61" t="s">
        <v>51</v>
      </c>
      <c r="AD13" s="61" t="s">
        <v>79</v>
      </c>
      <c r="AE13" s="61" t="s">
        <v>80</v>
      </c>
      <c r="AF13" s="61" t="s">
        <v>9</v>
      </c>
      <c r="AG13" s="137" t="s">
        <v>10</v>
      </c>
      <c r="AH13" s="164" t="s">
        <v>11</v>
      </c>
      <c r="AI13" s="60" t="s">
        <v>48</v>
      </c>
      <c r="AJ13" s="61" t="s">
        <v>49</v>
      </c>
      <c r="AK13" s="61" t="s">
        <v>50</v>
      </c>
      <c r="AL13" s="137" t="s">
        <v>51</v>
      </c>
      <c r="AM13" s="60" t="s">
        <v>48</v>
      </c>
      <c r="AN13" s="61" t="s">
        <v>49</v>
      </c>
      <c r="AO13" s="61" t="s">
        <v>50</v>
      </c>
      <c r="AP13" s="62" t="s">
        <v>51</v>
      </c>
      <c r="AQ13" s="134"/>
      <c r="AR13" s="3"/>
      <c r="AX13" s="134"/>
    </row>
    <row r="14" spans="1:52" ht="13.5" thickBot="1" x14ac:dyDescent="0.25">
      <c r="A14" s="68" t="s">
        <v>12</v>
      </c>
      <c r="B14" s="178"/>
      <c r="C14" s="172" t="s">
        <v>13</v>
      </c>
      <c r="D14" s="173" t="s">
        <v>13</v>
      </c>
      <c r="E14" s="173" t="s">
        <v>13</v>
      </c>
      <c r="F14" s="174" t="s">
        <v>13</v>
      </c>
      <c r="G14" s="172" t="s">
        <v>14</v>
      </c>
      <c r="H14" s="175" t="s">
        <v>14</v>
      </c>
      <c r="I14" s="174" t="s">
        <v>14</v>
      </c>
      <c r="J14" s="169" t="s">
        <v>13</v>
      </c>
      <c r="K14" s="170" t="s">
        <v>13</v>
      </c>
      <c r="L14" s="170" t="s">
        <v>13</v>
      </c>
      <c r="M14" s="170" t="s">
        <v>13</v>
      </c>
      <c r="N14" s="171" t="s">
        <v>14</v>
      </c>
      <c r="O14" s="131" t="s">
        <v>13</v>
      </c>
      <c r="P14" s="136" t="s">
        <v>13</v>
      </c>
      <c r="Q14" s="136" t="s">
        <v>13</v>
      </c>
      <c r="R14" s="136" t="s">
        <v>13</v>
      </c>
      <c r="S14" s="142" t="s">
        <v>14</v>
      </c>
      <c r="T14" s="169" t="s">
        <v>13</v>
      </c>
      <c r="U14" s="170" t="s">
        <v>13</v>
      </c>
      <c r="V14" s="170" t="s">
        <v>13</v>
      </c>
      <c r="W14" s="171" t="s">
        <v>13</v>
      </c>
      <c r="X14" s="68" t="s">
        <v>12</v>
      </c>
      <c r="Y14" s="178"/>
      <c r="Z14" s="158" t="s">
        <v>13</v>
      </c>
      <c r="AA14" s="159" t="s">
        <v>13</v>
      </c>
      <c r="AB14" s="159" t="s">
        <v>13</v>
      </c>
      <c r="AC14" s="159" t="s">
        <v>13</v>
      </c>
      <c r="AD14" s="159" t="s">
        <v>13</v>
      </c>
      <c r="AE14" s="159" t="s">
        <v>13</v>
      </c>
      <c r="AF14" s="159" t="s">
        <v>14</v>
      </c>
      <c r="AG14" s="178" t="s">
        <v>15</v>
      </c>
      <c r="AH14" s="68" t="s">
        <v>13</v>
      </c>
      <c r="AI14" s="169" t="s">
        <v>13</v>
      </c>
      <c r="AJ14" s="170" t="s">
        <v>13</v>
      </c>
      <c r="AK14" s="170" t="s">
        <v>13</v>
      </c>
      <c r="AL14" s="171" t="s">
        <v>13</v>
      </c>
      <c r="AM14" s="169" t="s">
        <v>13</v>
      </c>
      <c r="AN14" s="170" t="s">
        <v>13</v>
      </c>
      <c r="AO14" s="170" t="s">
        <v>13</v>
      </c>
      <c r="AP14" s="171" t="s">
        <v>13</v>
      </c>
      <c r="AQ14" s="178"/>
      <c r="AR14" s="3"/>
      <c r="AX14" s="178"/>
    </row>
    <row r="15" spans="1:52" ht="38.25" x14ac:dyDescent="0.2">
      <c r="A15" s="69" t="s">
        <v>16</v>
      </c>
      <c r="B15" s="178"/>
      <c r="C15" s="22" t="s">
        <v>17</v>
      </c>
      <c r="D15" s="21" t="s">
        <v>18</v>
      </c>
      <c r="E15" s="21" t="s">
        <v>19</v>
      </c>
      <c r="F15" s="23" t="s">
        <v>20</v>
      </c>
      <c r="G15" s="22" t="s">
        <v>112</v>
      </c>
      <c r="H15" s="75" t="s">
        <v>110</v>
      </c>
      <c r="I15" s="67" t="s">
        <v>76</v>
      </c>
      <c r="J15" s="22" t="s">
        <v>21</v>
      </c>
      <c r="K15" s="21" t="s">
        <v>22</v>
      </c>
      <c r="L15" s="21" t="s">
        <v>23</v>
      </c>
      <c r="M15" s="21" t="s">
        <v>24</v>
      </c>
      <c r="N15" s="84" t="s">
        <v>81</v>
      </c>
      <c r="O15" s="82" t="s">
        <v>82</v>
      </c>
      <c r="P15" s="82" t="s">
        <v>83</v>
      </c>
      <c r="Q15" s="82" t="s">
        <v>84</v>
      </c>
      <c r="R15" s="82" t="s">
        <v>85</v>
      </c>
      <c r="S15" s="82" t="s">
        <v>86</v>
      </c>
      <c r="T15" s="22" t="s">
        <v>25</v>
      </c>
      <c r="U15" s="21" t="s">
        <v>26</v>
      </c>
      <c r="V15" s="21" t="s">
        <v>27</v>
      </c>
      <c r="W15" s="23" t="s">
        <v>28</v>
      </c>
      <c r="X15" s="69" t="s">
        <v>16</v>
      </c>
      <c r="Y15" s="24"/>
      <c r="Z15" s="160" t="s">
        <v>29</v>
      </c>
      <c r="AA15" s="161" t="s">
        <v>108</v>
      </c>
      <c r="AB15" s="161" t="s">
        <v>30</v>
      </c>
      <c r="AC15" s="161" t="s">
        <v>31</v>
      </c>
      <c r="AD15" s="161" t="s">
        <v>32</v>
      </c>
      <c r="AE15" s="161" t="s">
        <v>59</v>
      </c>
      <c r="AF15" s="161" t="s">
        <v>66</v>
      </c>
      <c r="AG15" s="162" t="s">
        <v>96</v>
      </c>
      <c r="AH15" s="84" t="s">
        <v>97</v>
      </c>
      <c r="AI15" s="22" t="s">
        <v>98</v>
      </c>
      <c r="AJ15" s="21" t="s">
        <v>99</v>
      </c>
      <c r="AK15" s="21" t="s">
        <v>100</v>
      </c>
      <c r="AL15" s="23" t="s">
        <v>101</v>
      </c>
      <c r="AM15" s="22" t="s">
        <v>102</v>
      </c>
      <c r="AN15" s="21" t="s">
        <v>103</v>
      </c>
      <c r="AO15" s="21" t="s">
        <v>104</v>
      </c>
      <c r="AP15" s="23" t="s">
        <v>105</v>
      </c>
      <c r="AQ15" s="24"/>
      <c r="AR15" s="3"/>
      <c r="AX15" s="178"/>
      <c r="AY15" s="178"/>
      <c r="AZ15" s="178"/>
    </row>
    <row r="16" spans="1:52" x14ac:dyDescent="0.2">
      <c r="A16" s="69">
        <v>2015</v>
      </c>
      <c r="B16" s="24"/>
      <c r="C16" s="89">
        <f t="shared" ref="C16:C46" si="0">(Z16+AH16)*(1+$F$5)</f>
        <v>7.9796231579299881E-2</v>
      </c>
      <c r="D16" s="90">
        <f t="shared" ref="D16:D46" si="1">(AA16+AH16)*(1+$F$5)</f>
        <v>7.0702826709217709E-2</v>
      </c>
      <c r="E16" s="90">
        <f t="shared" ref="E16:E46" si="2">(AB16+AH16)*(1+$F$5)</f>
        <v>4.3163915225214081E-2</v>
      </c>
      <c r="F16" s="91">
        <f t="shared" ref="F16:F46" si="3">(AC16+AH16)*(1+$F$5)</f>
        <v>3.3248163739346394E-2</v>
      </c>
      <c r="G16" s="26"/>
      <c r="H16" s="28"/>
      <c r="I16" s="27"/>
      <c r="J16" s="26"/>
      <c r="K16" s="25"/>
      <c r="L16" s="25"/>
      <c r="M16" s="25"/>
      <c r="N16" s="29"/>
      <c r="O16" s="83"/>
      <c r="P16" s="83"/>
      <c r="Q16" s="83"/>
      <c r="R16" s="83"/>
      <c r="S16" s="83"/>
      <c r="T16" s="89">
        <v>4.7750339999999995E-2</v>
      </c>
      <c r="U16" s="90">
        <v>4.7188019999999997E-2</v>
      </c>
      <c r="V16" s="90">
        <v>5.0889959999999998E-2</v>
      </c>
      <c r="W16" s="91">
        <v>4.8734400000000004E-2</v>
      </c>
      <c r="X16" s="69">
        <v>2015</v>
      </c>
      <c r="Y16" s="33"/>
      <c r="Z16" s="89">
        <v>7.3207551907614563E-2</v>
      </c>
      <c r="AA16" s="90">
        <v>6.4864978632309819E-2</v>
      </c>
      <c r="AB16" s="90">
        <v>3.9599922224967041E-2</v>
      </c>
      <c r="AC16" s="90">
        <v>3.0502902513161827E-2</v>
      </c>
      <c r="AD16" s="25"/>
      <c r="AE16" s="25"/>
      <c r="AF16" s="125">
        <v>39.674354000000001</v>
      </c>
      <c r="AG16" s="34">
        <v>0.17</v>
      </c>
      <c r="AH16" s="31">
        <v>0</v>
      </c>
      <c r="AI16" s="26"/>
      <c r="AJ16" s="25"/>
      <c r="AK16" s="25"/>
      <c r="AL16" s="27"/>
      <c r="AM16" s="26"/>
      <c r="AN16" s="25"/>
      <c r="AO16" s="25"/>
      <c r="AP16" s="27"/>
      <c r="AQ16" s="33"/>
      <c r="AR16" s="3"/>
    </row>
    <row r="17" spans="1:50" x14ac:dyDescent="0.2">
      <c r="A17" s="85">
        <f>A16+1</f>
        <v>2016</v>
      </c>
      <c r="B17" s="86"/>
      <c r="C17" s="92">
        <f t="shared" si="0"/>
        <v>7.2481065903062081E-2</v>
      </c>
      <c r="D17" s="93">
        <f t="shared" si="1"/>
        <v>6.7215941199351995E-2</v>
      </c>
      <c r="E17" s="93">
        <f t="shared" si="2"/>
        <v>5.1411578681491744E-2</v>
      </c>
      <c r="F17" s="94">
        <f t="shared" si="3"/>
        <v>3.3743960617191891E-2</v>
      </c>
      <c r="G17" s="105">
        <f>AF17*1.08</f>
        <v>41.208868800000005</v>
      </c>
      <c r="H17" s="106">
        <v>0</v>
      </c>
      <c r="I17" s="107">
        <f>(G17*$F$8)+(H17*(1-$F$8))</f>
        <v>20.604434400000002</v>
      </c>
      <c r="J17" s="92">
        <v>2.431438943028952E-3</v>
      </c>
      <c r="K17" s="93">
        <v>1.0056744839772183E-3</v>
      </c>
      <c r="L17" s="93">
        <v>1.1532968774008983E-2</v>
      </c>
      <c r="M17" s="93">
        <v>7.1862748289107121E-4</v>
      </c>
      <c r="N17" s="88"/>
      <c r="O17" s="98"/>
      <c r="P17" s="98"/>
      <c r="Q17" s="98"/>
      <c r="R17" s="98"/>
      <c r="S17" s="98"/>
      <c r="T17" s="92">
        <v>4.7251029999999999E-2</v>
      </c>
      <c r="U17" s="93">
        <v>4.6694589999999994E-2</v>
      </c>
      <c r="V17" s="93">
        <v>5.0357819999999998E-2</v>
      </c>
      <c r="W17" s="94">
        <v>4.8224799999999998E-2</v>
      </c>
      <c r="X17" s="85">
        <v>2016</v>
      </c>
      <c r="Y17" s="87"/>
      <c r="Z17" s="92">
        <v>6.6496390736754202E-2</v>
      </c>
      <c r="AA17" s="93">
        <v>6.1666001100322922E-2</v>
      </c>
      <c r="AB17" s="93">
        <v>4.7166585946322698E-2</v>
      </c>
      <c r="AC17" s="93">
        <v>3.0957762034121001E-2</v>
      </c>
      <c r="AD17" s="93">
        <v>4.1176371273928718E-3</v>
      </c>
      <c r="AE17" s="93">
        <v>2.6043321916466235E-3</v>
      </c>
      <c r="AF17" s="126">
        <v>38.156359999999999</v>
      </c>
      <c r="AG17" s="163">
        <v>0.17</v>
      </c>
      <c r="AH17" s="88">
        <v>0</v>
      </c>
      <c r="AI17" s="92">
        <v>1.6347079319523805E-3</v>
      </c>
      <c r="AJ17" s="93">
        <v>1.3371554728477389E-3</v>
      </c>
      <c r="AK17" s="93">
        <v>-3.0526175524540735E-3</v>
      </c>
      <c r="AL17" s="94">
        <v>5.3699843012682273E-4</v>
      </c>
      <c r="AM17" s="102"/>
      <c r="AN17" s="93"/>
      <c r="AO17" s="93"/>
      <c r="AP17" s="93"/>
      <c r="AQ17" s="144"/>
      <c r="AR17" s="3"/>
      <c r="AS17" s="3"/>
      <c r="AT17" s="3"/>
      <c r="AU17" s="3"/>
      <c r="AV17" s="3"/>
      <c r="AX17" s="32"/>
    </row>
    <row r="18" spans="1:50" x14ac:dyDescent="0.2">
      <c r="A18" s="69">
        <f t="shared" ref="A18:A46" si="4">A17+1</f>
        <v>2017</v>
      </c>
      <c r="B18" s="24"/>
      <c r="C18" s="89">
        <f t="shared" si="0"/>
        <v>6.9223493672783035E-2</v>
      </c>
      <c r="D18" s="90">
        <f t="shared" si="1"/>
        <v>6.4247330160516897E-2</v>
      </c>
      <c r="E18" s="90">
        <f t="shared" si="2"/>
        <v>5.3093775580195408E-2</v>
      </c>
      <c r="F18" s="91">
        <f t="shared" si="3"/>
        <v>3.9959749747234506E-2</v>
      </c>
      <c r="G18" s="108">
        <f t="shared" ref="G18:G46" si="5">AF18*1.08</f>
        <v>123.69105</v>
      </c>
      <c r="H18" s="168">
        <v>0</v>
      </c>
      <c r="I18" s="110">
        <f t="shared" ref="I18:I46" si="6">(G18*$F$8)+(H18*(1-$F$8))</f>
        <v>61.845525000000002</v>
      </c>
      <c r="J18" s="89">
        <v>2.3260457340752326E-3</v>
      </c>
      <c r="K18" s="90">
        <v>9.614947941985546E-4</v>
      </c>
      <c r="L18" s="90">
        <v>1.1900842938757795E-2</v>
      </c>
      <c r="M18" s="90">
        <v>8.5082812911817197E-4</v>
      </c>
      <c r="N18" s="31"/>
      <c r="O18" s="99">
        <v>2.3260457340752326E-3</v>
      </c>
      <c r="P18" s="99">
        <v>9.614947941985546E-4</v>
      </c>
      <c r="Q18" s="99">
        <v>1.1900842938757795E-2</v>
      </c>
      <c r="R18" s="99">
        <v>8.5082812911817197E-4</v>
      </c>
      <c r="S18" s="99"/>
      <c r="T18" s="89">
        <v>4.6940235000000004E-2</v>
      </c>
      <c r="U18" s="90">
        <v>4.6387454999999994E-2</v>
      </c>
      <c r="V18" s="90">
        <v>5.0026589999999996E-2</v>
      </c>
      <c r="W18" s="91">
        <v>4.7907600000000002E-2</v>
      </c>
      <c r="X18" s="69">
        <v>2017</v>
      </c>
      <c r="Y18" s="33"/>
      <c r="Z18" s="89">
        <v>6.3507792360351409E-2</v>
      </c>
      <c r="AA18" s="90">
        <v>5.8942504734419164E-2</v>
      </c>
      <c r="AB18" s="90">
        <v>4.8709885853390276E-2</v>
      </c>
      <c r="AC18" s="90">
        <v>3.6660320869022482E-2</v>
      </c>
      <c r="AD18" s="90">
        <v>2.4144584467154467E-3</v>
      </c>
      <c r="AE18" s="90">
        <v>1.5477160956775373E-3</v>
      </c>
      <c r="AF18" s="125">
        <v>114.52875</v>
      </c>
      <c r="AG18" s="34">
        <v>0.17</v>
      </c>
      <c r="AH18" s="31">
        <v>0</v>
      </c>
      <c r="AI18" s="89">
        <v>1.5638498439282027E-3</v>
      </c>
      <c r="AJ18" s="90">
        <v>1.2784136881873319E-3</v>
      </c>
      <c r="AK18" s="90">
        <v>-3.1499887631467952E-3</v>
      </c>
      <c r="AL18" s="91">
        <v>6.357861068798774E-4</v>
      </c>
      <c r="AM18" s="101">
        <v>1.5638498439282027E-3</v>
      </c>
      <c r="AN18" s="90">
        <v>1.2784136881873319E-3</v>
      </c>
      <c r="AO18" s="90">
        <v>-3.1499887631467952E-3</v>
      </c>
      <c r="AP18" s="90">
        <v>6.357861068798774E-4</v>
      </c>
      <c r="AQ18" s="46"/>
      <c r="AR18" s="3"/>
      <c r="AS18" s="3"/>
      <c r="AT18" s="3"/>
      <c r="AU18" s="3"/>
      <c r="AV18" s="3"/>
      <c r="AX18" s="32"/>
    </row>
    <row r="19" spans="1:50" x14ac:dyDescent="0.2">
      <c r="A19" s="85">
        <f t="shared" si="4"/>
        <v>2018</v>
      </c>
      <c r="B19" s="86"/>
      <c r="C19" s="92">
        <f t="shared" si="0"/>
        <v>5.8746112068274431E-2</v>
      </c>
      <c r="D19" s="93">
        <f t="shared" si="1"/>
        <v>5.3751914103410216E-2</v>
      </c>
      <c r="E19" s="93">
        <f t="shared" si="2"/>
        <v>5.2002632746295921E-2</v>
      </c>
      <c r="F19" s="94">
        <f t="shared" si="3"/>
        <v>4.2839534144580776E-2</v>
      </c>
      <c r="G19" s="105">
        <f t="shared" si="5"/>
        <v>143.56055412000001</v>
      </c>
      <c r="H19" s="106">
        <v>0</v>
      </c>
      <c r="I19" s="107">
        <f t="shared" si="6"/>
        <v>71.780277060000003</v>
      </c>
      <c r="J19" s="92">
        <v>1.2308464322393655E-3</v>
      </c>
      <c r="K19" s="93">
        <v>5.0201305247489427E-4</v>
      </c>
      <c r="L19" s="93">
        <v>0</v>
      </c>
      <c r="M19" s="93">
        <v>0</v>
      </c>
      <c r="N19" s="88"/>
      <c r="O19" s="98">
        <v>1.2308464322393655E-3</v>
      </c>
      <c r="P19" s="98">
        <v>5.0201305247489427E-4</v>
      </c>
      <c r="Q19" s="98">
        <v>0</v>
      </c>
      <c r="R19" s="98">
        <v>0</v>
      </c>
      <c r="S19" s="98"/>
      <c r="T19" s="92">
        <v>4.6634535000000005E-2</v>
      </c>
      <c r="U19" s="93">
        <v>4.6085355000000001E-2</v>
      </c>
      <c r="V19" s="93">
        <v>4.9700790000000002E-2</v>
      </c>
      <c r="W19" s="94">
        <v>4.7595600000000002E-2</v>
      </c>
      <c r="X19" s="85">
        <v>2018</v>
      </c>
      <c r="Y19" s="87"/>
      <c r="Z19" s="92">
        <v>5.3895515658967365E-2</v>
      </c>
      <c r="AA19" s="93">
        <v>4.9313682663679095E-2</v>
      </c>
      <c r="AB19" s="93">
        <v>4.7708837381922858E-2</v>
      </c>
      <c r="AC19" s="93">
        <v>3.9302324903285113E-2</v>
      </c>
      <c r="AD19" s="93">
        <v>1.090616638660084E-3</v>
      </c>
      <c r="AE19" s="93">
        <v>7.2548894530400417E-4</v>
      </c>
      <c r="AF19" s="126">
        <v>132.92643899999999</v>
      </c>
      <c r="AG19" s="163">
        <v>0.17</v>
      </c>
      <c r="AH19" s="88">
        <v>0</v>
      </c>
      <c r="AI19" s="92">
        <v>8.2752414226385993E-4</v>
      </c>
      <c r="AJ19" s="93">
        <v>6.674818852946163E-4</v>
      </c>
      <c r="AK19" s="93">
        <v>0</v>
      </c>
      <c r="AL19" s="94">
        <v>0</v>
      </c>
      <c r="AM19" s="102">
        <v>8.2752414226385993E-4</v>
      </c>
      <c r="AN19" s="93">
        <v>6.674818852946163E-4</v>
      </c>
      <c r="AO19" s="93">
        <v>0</v>
      </c>
      <c r="AP19" s="93">
        <v>0</v>
      </c>
      <c r="AQ19" s="144"/>
      <c r="AR19" s="3"/>
      <c r="AS19" s="3"/>
      <c r="AT19" s="3"/>
      <c r="AU19" s="3"/>
      <c r="AV19" s="3"/>
      <c r="AX19" s="32"/>
    </row>
    <row r="20" spans="1:50" x14ac:dyDescent="0.2">
      <c r="A20" s="69">
        <f t="shared" si="4"/>
        <v>2019</v>
      </c>
      <c r="B20" s="24"/>
      <c r="C20" s="89">
        <f t="shared" si="0"/>
        <v>5.7905661090837786E-2</v>
      </c>
      <c r="D20" s="90">
        <f t="shared" si="1"/>
        <v>5.2904951513271022E-2</v>
      </c>
      <c r="E20" s="90">
        <f t="shared" si="2"/>
        <v>5.1701105143636523E-2</v>
      </c>
      <c r="F20" s="91">
        <f t="shared" si="3"/>
        <v>4.2352960613988744E-2</v>
      </c>
      <c r="G20" s="108">
        <f t="shared" si="5"/>
        <v>133.15712580000002</v>
      </c>
      <c r="H20" s="168">
        <v>0</v>
      </c>
      <c r="I20" s="110">
        <f t="shared" si="6"/>
        <v>66.578562900000009</v>
      </c>
      <c r="J20" s="26"/>
      <c r="K20" s="25"/>
      <c r="L20" s="25"/>
      <c r="M20" s="25"/>
      <c r="N20" s="29"/>
      <c r="O20" s="83"/>
      <c r="P20" s="83"/>
      <c r="Q20" s="83"/>
      <c r="R20" s="83"/>
      <c r="S20" s="83"/>
      <c r="T20" s="89">
        <v>4.6201460000000007E-2</v>
      </c>
      <c r="U20" s="90">
        <v>4.5657380000000004E-2</v>
      </c>
      <c r="V20" s="90">
        <v>4.9239240000000004E-2</v>
      </c>
      <c r="W20" s="91">
        <v>4.7153600000000004E-2</v>
      </c>
      <c r="X20" s="69">
        <v>2019</v>
      </c>
      <c r="Y20" s="33"/>
      <c r="Z20" s="89">
        <v>5.3124459716364938E-2</v>
      </c>
      <c r="AA20" s="90">
        <v>4.8536652764468821E-2</v>
      </c>
      <c r="AB20" s="90">
        <v>4.7432206553794973E-2</v>
      </c>
      <c r="AC20" s="90">
        <v>3.885592716879701E-2</v>
      </c>
      <c r="AD20" s="90">
        <v>6.7680380188081079E-4</v>
      </c>
      <c r="AE20" s="90">
        <v>4.6797840313330449E-4</v>
      </c>
      <c r="AF20" s="125">
        <v>123.29363499999999</v>
      </c>
      <c r="AG20" s="34">
        <v>0.17</v>
      </c>
      <c r="AH20" s="31">
        <v>0</v>
      </c>
      <c r="AI20" s="26"/>
      <c r="AJ20" s="25"/>
      <c r="AK20" s="25"/>
      <c r="AL20" s="27"/>
      <c r="AM20" s="147"/>
      <c r="AN20" s="25"/>
      <c r="AO20" s="25"/>
      <c r="AP20" s="25"/>
      <c r="AQ20" s="33"/>
      <c r="AR20" s="3"/>
      <c r="AS20" s="3"/>
      <c r="AT20" s="3"/>
      <c r="AU20" s="3"/>
      <c r="AV20" s="3"/>
    </row>
    <row r="21" spans="1:50" x14ac:dyDescent="0.2">
      <c r="A21" s="69">
        <f t="shared" si="4"/>
        <v>2020</v>
      </c>
      <c r="B21" s="24"/>
      <c r="C21" s="89">
        <f t="shared" si="0"/>
        <v>5.6271661866786067E-2</v>
      </c>
      <c r="D21" s="90">
        <f t="shared" si="1"/>
        <v>5.0996375174712574E-2</v>
      </c>
      <c r="E21" s="90">
        <f t="shared" si="2"/>
        <v>5.200183181866707E-2</v>
      </c>
      <c r="F21" s="91">
        <f t="shared" si="3"/>
        <v>4.0856798690984304E-2</v>
      </c>
      <c r="G21" s="108">
        <f t="shared" si="5"/>
        <v>146.61423000000002</v>
      </c>
      <c r="H21" s="111">
        <f t="shared" ref="H21:H46" si="7">AF21*(1+$AG21)*(1+$F$5)*(1+$F$6)*(1+$E$58)</f>
        <v>191.09062432441803</v>
      </c>
      <c r="I21" s="110">
        <f t="shared" si="6"/>
        <v>168.85242716220904</v>
      </c>
      <c r="J21" s="26"/>
      <c r="K21" s="25"/>
      <c r="L21" s="25"/>
      <c r="M21" s="25"/>
      <c r="N21" s="29"/>
      <c r="O21" s="83"/>
      <c r="P21" s="83"/>
      <c r="Q21" s="83"/>
      <c r="R21" s="83"/>
      <c r="S21" s="83"/>
      <c r="T21" s="89">
        <v>4.5773480000000005E-2</v>
      </c>
      <c r="U21" s="90">
        <v>4.5234440000000001E-2</v>
      </c>
      <c r="V21" s="90">
        <v>4.8783119999999999E-2</v>
      </c>
      <c r="W21" s="91">
        <v>4.6716800000000003E-2</v>
      </c>
      <c r="X21" s="69">
        <v>2020</v>
      </c>
      <c r="Y21" s="33"/>
      <c r="Z21" s="89">
        <v>5.1625377859436758E-2</v>
      </c>
      <c r="AA21" s="90">
        <v>4.6785665297901444E-2</v>
      </c>
      <c r="AB21" s="90">
        <v>4.7708102585933089E-2</v>
      </c>
      <c r="AC21" s="90">
        <v>3.7483301551361745E-2</v>
      </c>
      <c r="AD21" s="90">
        <v>6.5944736853713382E-4</v>
      </c>
      <c r="AE21" s="90">
        <v>4.566050409268651E-4</v>
      </c>
      <c r="AF21" s="125">
        <v>135.75391666666667</v>
      </c>
      <c r="AG21" s="34">
        <v>0.17</v>
      </c>
      <c r="AH21" s="31">
        <v>0</v>
      </c>
      <c r="AI21" s="26"/>
      <c r="AJ21" s="25"/>
      <c r="AK21" s="25"/>
      <c r="AL21" s="27"/>
      <c r="AM21" s="26"/>
      <c r="AN21" s="25"/>
      <c r="AO21" s="25"/>
      <c r="AP21" s="27"/>
      <c r="AQ21" s="33"/>
      <c r="AR21" s="3"/>
      <c r="AS21" s="3"/>
      <c r="AT21" s="3"/>
      <c r="AU21" s="3"/>
      <c r="AV21" s="3"/>
    </row>
    <row r="22" spans="1:50" x14ac:dyDescent="0.2">
      <c r="A22" s="69">
        <f t="shared" si="4"/>
        <v>2021</v>
      </c>
      <c r="B22" s="24"/>
      <c r="C22" s="89">
        <f t="shared" si="0"/>
        <v>5.8502878353740982E-2</v>
      </c>
      <c r="D22" s="90">
        <f t="shared" si="1"/>
        <v>5.3589542307921977E-2</v>
      </c>
      <c r="E22" s="90">
        <f t="shared" si="2"/>
        <v>5.500691735085228E-2</v>
      </c>
      <c r="F22" s="91">
        <f t="shared" si="3"/>
        <v>4.3990260379325616E-2</v>
      </c>
      <c r="G22" s="108">
        <f t="shared" si="5"/>
        <v>149.68826999999999</v>
      </c>
      <c r="H22" s="111">
        <f t="shared" si="7"/>
        <v>195.09719464708201</v>
      </c>
      <c r="I22" s="110">
        <f t="shared" si="6"/>
        <v>172.392732323541</v>
      </c>
      <c r="J22" s="26"/>
      <c r="K22" s="25"/>
      <c r="L22" s="25"/>
      <c r="M22" s="25"/>
      <c r="N22" s="29"/>
      <c r="O22" s="83"/>
      <c r="P22" s="83"/>
      <c r="Q22" s="83"/>
      <c r="R22" s="83"/>
      <c r="S22" s="83"/>
      <c r="T22" s="89">
        <v>4.4560870000000002E-2</v>
      </c>
      <c r="U22" s="90">
        <v>4.4036110000000003E-2</v>
      </c>
      <c r="V22" s="90">
        <v>4.7490780000000003E-2</v>
      </c>
      <c r="W22" s="91">
        <v>4.5479200000000004E-2</v>
      </c>
      <c r="X22" s="69">
        <v>2021</v>
      </c>
      <c r="Y22" s="33"/>
      <c r="Z22" s="89">
        <v>5.3672365462147688E-2</v>
      </c>
      <c r="AA22" s="90">
        <v>4.9164717713689882E-2</v>
      </c>
      <c r="AB22" s="90">
        <v>5.0465061789772732E-2</v>
      </c>
      <c r="AC22" s="90">
        <v>4.0358037045252856E-2</v>
      </c>
      <c r="AD22" s="90">
        <v>8.180483997E-5</v>
      </c>
      <c r="AE22" s="90">
        <v>9.7565289517499986E-5</v>
      </c>
      <c r="AF22" s="125">
        <v>138.60024999999999</v>
      </c>
      <c r="AG22" s="34">
        <v>0.17</v>
      </c>
      <c r="AH22" s="31">
        <v>0</v>
      </c>
      <c r="AI22" s="26"/>
      <c r="AJ22" s="25"/>
      <c r="AK22" s="25"/>
      <c r="AL22" s="27"/>
      <c r="AM22" s="26"/>
      <c r="AN22" s="25"/>
      <c r="AO22" s="25"/>
      <c r="AP22" s="27"/>
      <c r="AQ22" s="33"/>
      <c r="AR22" s="3"/>
      <c r="AS22" s="3"/>
      <c r="AT22" s="3"/>
      <c r="AU22" s="3"/>
      <c r="AV22" s="3"/>
    </row>
    <row r="23" spans="1:50" x14ac:dyDescent="0.2">
      <c r="A23" s="69">
        <f t="shared" si="4"/>
        <v>2022</v>
      </c>
      <c r="B23" s="24"/>
      <c r="C23" s="89">
        <f t="shared" si="0"/>
        <v>6.2176664546562517E-2</v>
      </c>
      <c r="D23" s="90">
        <f t="shared" si="1"/>
        <v>5.6626110742754032E-2</v>
      </c>
      <c r="E23" s="90">
        <f t="shared" si="2"/>
        <v>5.7952132862274672E-2</v>
      </c>
      <c r="F23" s="91">
        <f t="shared" si="3"/>
        <v>4.6254706188583822E-2</v>
      </c>
      <c r="G23" s="108">
        <f t="shared" si="5"/>
        <v>151.09560000000002</v>
      </c>
      <c r="H23" s="111">
        <f t="shared" si="7"/>
        <v>196.93144749096004</v>
      </c>
      <c r="I23" s="110">
        <f t="shared" si="6"/>
        <v>174.01352374548003</v>
      </c>
      <c r="J23" s="26"/>
      <c r="K23" s="25"/>
      <c r="L23" s="25"/>
      <c r="M23" s="25"/>
      <c r="N23" s="29"/>
      <c r="O23" s="83"/>
      <c r="P23" s="83"/>
      <c r="Q23" s="83"/>
      <c r="R23" s="83"/>
      <c r="S23" s="83"/>
      <c r="T23" s="89">
        <v>4.334826E-2</v>
      </c>
      <c r="U23" s="90">
        <v>4.2837779999999999E-2</v>
      </c>
      <c r="V23" s="90">
        <v>4.619844E-2</v>
      </c>
      <c r="W23" s="91">
        <v>4.4241599999999999E-2</v>
      </c>
      <c r="X23" s="69">
        <v>2022</v>
      </c>
      <c r="Y23" s="33"/>
      <c r="Z23" s="89">
        <v>5.7042811510607812E-2</v>
      </c>
      <c r="AA23" s="90">
        <v>5.1950560314453234E-2</v>
      </c>
      <c r="AB23" s="90">
        <v>5.316709436905933E-2</v>
      </c>
      <c r="AC23" s="90">
        <v>4.2435510264755796E-2</v>
      </c>
      <c r="AD23" s="90">
        <v>8.1272811199999985E-5</v>
      </c>
      <c r="AE23" s="90">
        <v>9.6767246362499971E-5</v>
      </c>
      <c r="AF23" s="125">
        <v>139.90333333333334</v>
      </c>
      <c r="AG23" s="34">
        <v>0.17</v>
      </c>
      <c r="AH23" s="31">
        <v>0</v>
      </c>
      <c r="AI23" s="26"/>
      <c r="AJ23" s="25"/>
      <c r="AK23" s="25"/>
      <c r="AL23" s="27"/>
      <c r="AM23" s="26"/>
      <c r="AN23" s="25"/>
      <c r="AO23" s="25"/>
      <c r="AP23" s="27"/>
      <c r="AQ23" s="33"/>
      <c r="AR23" s="3"/>
      <c r="AS23" s="3"/>
      <c r="AT23" s="3"/>
      <c r="AU23" s="3"/>
      <c r="AV23" s="3"/>
    </row>
    <row r="24" spans="1:50" x14ac:dyDescent="0.2">
      <c r="A24" s="69">
        <f t="shared" si="4"/>
        <v>2023</v>
      </c>
      <c r="B24" s="24"/>
      <c r="C24" s="89">
        <f t="shared" si="0"/>
        <v>6.3658520028521626E-2</v>
      </c>
      <c r="D24" s="90">
        <f t="shared" si="1"/>
        <v>5.8536375192316449E-2</v>
      </c>
      <c r="E24" s="90">
        <f t="shared" si="2"/>
        <v>6.2099041585556666E-2</v>
      </c>
      <c r="F24" s="91">
        <f t="shared" si="3"/>
        <v>4.9037613161039557E-2</v>
      </c>
      <c r="G24" s="108">
        <f t="shared" si="5"/>
        <v>148.7475</v>
      </c>
      <c r="H24" s="111">
        <f t="shared" si="7"/>
        <v>193.87103585849997</v>
      </c>
      <c r="I24" s="110">
        <f t="shared" si="6"/>
        <v>171.30926792924998</v>
      </c>
      <c r="J24" s="26"/>
      <c r="K24" s="25"/>
      <c r="L24" s="25"/>
      <c r="M24" s="25"/>
      <c r="N24" s="29"/>
      <c r="O24" s="83"/>
      <c r="P24" s="83"/>
      <c r="Q24" s="83"/>
      <c r="R24" s="83"/>
      <c r="S24" s="83"/>
      <c r="T24" s="89">
        <v>4.2135650000000004E-2</v>
      </c>
      <c r="U24" s="90">
        <v>4.1639450000000001E-2</v>
      </c>
      <c r="V24" s="90">
        <v>4.4906099999999997E-2</v>
      </c>
      <c r="W24" s="91">
        <v>4.3004000000000001E-2</v>
      </c>
      <c r="X24" s="69">
        <v>2023</v>
      </c>
      <c r="Y24" s="33"/>
      <c r="Z24" s="89">
        <v>5.8402311952772124E-2</v>
      </c>
      <c r="AA24" s="90">
        <v>5.3703096506712338E-2</v>
      </c>
      <c r="AB24" s="90">
        <v>5.6971597784914368E-2</v>
      </c>
      <c r="AC24" s="90">
        <v>4.4988635927559223E-2</v>
      </c>
      <c r="AD24" s="90">
        <v>8.0751013752499993E-5</v>
      </c>
      <c r="AE24" s="90">
        <v>9.5984550191249989E-5</v>
      </c>
      <c r="AF24" s="125">
        <v>137.72916666666666</v>
      </c>
      <c r="AG24" s="34">
        <v>0.17</v>
      </c>
      <c r="AH24" s="31">
        <v>0</v>
      </c>
      <c r="AI24" s="26"/>
      <c r="AJ24" s="25"/>
      <c r="AK24" s="25"/>
      <c r="AL24" s="27"/>
      <c r="AM24" s="26"/>
      <c r="AN24" s="25"/>
      <c r="AO24" s="25"/>
      <c r="AP24" s="27"/>
      <c r="AQ24" s="33"/>
      <c r="AR24" s="3"/>
      <c r="AS24" s="3"/>
      <c r="AT24" s="3"/>
      <c r="AU24" s="3"/>
      <c r="AV24" s="3"/>
    </row>
    <row r="25" spans="1:50" x14ac:dyDescent="0.2">
      <c r="A25" s="69">
        <f t="shared" si="4"/>
        <v>2024</v>
      </c>
      <c r="B25" s="24"/>
      <c r="C25" s="89">
        <f t="shared" si="0"/>
        <v>6.5763491140863203E-2</v>
      </c>
      <c r="D25" s="90">
        <f t="shared" si="1"/>
        <v>6.0803104257685536E-2</v>
      </c>
      <c r="E25" s="90">
        <f t="shared" si="2"/>
        <v>6.2215394857556054E-2</v>
      </c>
      <c r="F25" s="91">
        <f t="shared" si="3"/>
        <v>5.1490489269019661E-2</v>
      </c>
      <c r="G25" s="108">
        <f t="shared" si="5"/>
        <v>151.81811999999999</v>
      </c>
      <c r="H25" s="111">
        <f t="shared" si="7"/>
        <v>197.87314870159202</v>
      </c>
      <c r="I25" s="110">
        <f t="shared" si="6"/>
        <v>174.84563435079599</v>
      </c>
      <c r="J25" s="26"/>
      <c r="K25" s="25"/>
      <c r="L25" s="25"/>
      <c r="M25" s="25"/>
      <c r="N25" s="29"/>
      <c r="O25" s="83"/>
      <c r="P25" s="83"/>
      <c r="Q25" s="83"/>
      <c r="R25" s="83"/>
      <c r="S25" s="83"/>
      <c r="T25" s="89">
        <v>4.0928135000000004E-2</v>
      </c>
      <c r="U25" s="90">
        <v>4.0446154999999998E-2</v>
      </c>
      <c r="V25" s="90">
        <v>4.3619190000000002E-2</v>
      </c>
      <c r="W25" s="91">
        <v>4.1771599999999999E-2</v>
      </c>
      <c r="X25" s="69">
        <v>2024</v>
      </c>
      <c r="Y25" s="33"/>
      <c r="Z25" s="89">
        <v>6.0333478110883673E-2</v>
      </c>
      <c r="AA25" s="90">
        <v>5.5782664456592232E-2</v>
      </c>
      <c r="AB25" s="90">
        <v>5.7078343906014725E-2</v>
      </c>
      <c r="AC25" s="90">
        <v>4.7238980980751979E-2</v>
      </c>
      <c r="AD25" s="90">
        <v>8.0127339564820828E-5</v>
      </c>
      <c r="AE25" s="90">
        <v>9.5049038909731249E-5</v>
      </c>
      <c r="AF25" s="125">
        <v>140.57233333333332</v>
      </c>
      <c r="AG25" s="34">
        <v>0.17</v>
      </c>
      <c r="AH25" s="31">
        <v>0</v>
      </c>
      <c r="AI25" s="26"/>
      <c r="AJ25" s="25"/>
      <c r="AK25" s="25"/>
      <c r="AL25" s="27"/>
      <c r="AM25" s="26"/>
      <c r="AN25" s="25"/>
      <c r="AO25" s="25"/>
      <c r="AP25" s="27"/>
      <c r="AQ25" s="33"/>
      <c r="AR25" s="3"/>
      <c r="AS25" s="3"/>
      <c r="AT25" s="3"/>
      <c r="AU25" s="3"/>
      <c r="AV25" s="3"/>
    </row>
    <row r="26" spans="1:50" x14ac:dyDescent="0.2">
      <c r="A26" s="69">
        <f t="shared" si="4"/>
        <v>2025</v>
      </c>
      <c r="B26" s="24"/>
      <c r="C26" s="89">
        <f t="shared" si="0"/>
        <v>6.9167566182360071E-2</v>
      </c>
      <c r="D26" s="90">
        <f t="shared" si="1"/>
        <v>6.2907887899424059E-2</v>
      </c>
      <c r="E26" s="90">
        <f t="shared" si="2"/>
        <v>6.8393495952483896E-2</v>
      </c>
      <c r="F26" s="91">
        <f t="shared" si="3"/>
        <v>5.4101152126254583E-2</v>
      </c>
      <c r="G26" s="108">
        <f t="shared" si="5"/>
        <v>154.97892000000002</v>
      </c>
      <c r="H26" s="111">
        <f t="shared" si="7"/>
        <v>201.992798242872</v>
      </c>
      <c r="I26" s="110">
        <f t="shared" si="6"/>
        <v>178.48585912143602</v>
      </c>
      <c r="J26" s="26"/>
      <c r="K26" s="25"/>
      <c r="L26" s="25"/>
      <c r="M26" s="25"/>
      <c r="N26" s="29"/>
      <c r="O26" s="83"/>
      <c r="P26" s="83"/>
      <c r="Q26" s="83"/>
      <c r="R26" s="83"/>
      <c r="S26" s="83"/>
      <c r="T26" s="89">
        <v>3.9715525000000002E-2</v>
      </c>
      <c r="U26" s="90">
        <v>3.9247825000000007E-2</v>
      </c>
      <c r="V26" s="90">
        <v>4.2326849999999999E-2</v>
      </c>
      <c r="W26" s="91">
        <v>4.0534000000000001E-2</v>
      </c>
      <c r="X26" s="69">
        <v>2025</v>
      </c>
      <c r="Y26" s="33"/>
      <c r="Z26" s="89">
        <v>6.3456482736110154E-2</v>
      </c>
      <c r="AA26" s="90">
        <v>5.7713658623324816E-2</v>
      </c>
      <c r="AB26" s="90">
        <v>6.2746326561911828E-2</v>
      </c>
      <c r="AC26" s="90">
        <v>4.9634084519499612E-2</v>
      </c>
      <c r="AD26" s="90">
        <v>7.9510455432240019E-5</v>
      </c>
      <c r="AE26" s="90">
        <v>9.4123712710860022E-5</v>
      </c>
      <c r="AF26" s="125">
        <v>143.499</v>
      </c>
      <c r="AG26" s="34">
        <v>0.17</v>
      </c>
      <c r="AH26" s="31">
        <v>0</v>
      </c>
      <c r="AI26" s="26"/>
      <c r="AJ26" s="25"/>
      <c r="AK26" s="25"/>
      <c r="AL26" s="27"/>
      <c r="AM26" s="26"/>
      <c r="AN26" s="25"/>
      <c r="AO26" s="25"/>
      <c r="AP26" s="27"/>
      <c r="AQ26" s="33"/>
      <c r="AR26" s="3"/>
      <c r="AS26" s="3"/>
      <c r="AT26" s="3"/>
      <c r="AU26" s="3"/>
      <c r="AV26" s="3"/>
    </row>
    <row r="27" spans="1:50" x14ac:dyDescent="0.2">
      <c r="A27" s="69">
        <f t="shared" si="4"/>
        <v>2026</v>
      </c>
      <c r="B27" s="24"/>
      <c r="C27" s="89">
        <f t="shared" si="0"/>
        <v>7.1721946551109916E-2</v>
      </c>
      <c r="D27" s="90">
        <f t="shared" si="1"/>
        <v>6.5472904691124503E-2</v>
      </c>
      <c r="E27" s="90">
        <f t="shared" si="2"/>
        <v>7.267942089632741E-2</v>
      </c>
      <c r="F27" s="91">
        <f t="shared" si="3"/>
        <v>5.6251258413472054E-2</v>
      </c>
      <c r="G27" s="108">
        <f t="shared" si="5"/>
        <v>155.61144000000002</v>
      </c>
      <c r="H27" s="111">
        <f t="shared" si="7"/>
        <v>202.81719735950404</v>
      </c>
      <c r="I27" s="110">
        <f t="shared" si="6"/>
        <v>179.21431867975201</v>
      </c>
      <c r="J27" s="26"/>
      <c r="K27" s="25"/>
      <c r="L27" s="25"/>
      <c r="M27" s="25"/>
      <c r="N27" s="29"/>
      <c r="O27" s="83"/>
      <c r="P27" s="83"/>
      <c r="Q27" s="83"/>
      <c r="R27" s="83"/>
      <c r="S27" s="83"/>
      <c r="T27" s="89">
        <v>3.8502914999999992E-2</v>
      </c>
      <c r="U27" s="90">
        <v>3.8049494999999996E-2</v>
      </c>
      <c r="V27" s="90">
        <v>4.1034509999999996E-2</v>
      </c>
      <c r="W27" s="91">
        <v>3.9296399999999995E-2</v>
      </c>
      <c r="X27" s="69">
        <v>2026</v>
      </c>
      <c r="Y27" s="33"/>
      <c r="Z27" s="89">
        <v>6.5799950964321022E-2</v>
      </c>
      <c r="AA27" s="90">
        <v>6.0066885037728904E-2</v>
      </c>
      <c r="AB27" s="90">
        <v>6.6678367794795787E-2</v>
      </c>
      <c r="AC27" s="90">
        <v>5.1606659094928488E-2</v>
      </c>
      <c r="AD27" s="90">
        <v>7.8900287430184153E-5</v>
      </c>
      <c r="AE27" s="90">
        <v>9.3208460707776215E-5</v>
      </c>
      <c r="AF27" s="125">
        <v>144.08466666666666</v>
      </c>
      <c r="AG27" s="34">
        <v>0.17</v>
      </c>
      <c r="AH27" s="31">
        <v>0</v>
      </c>
      <c r="AI27" s="26"/>
      <c r="AJ27" s="25"/>
      <c r="AK27" s="25"/>
      <c r="AL27" s="27"/>
      <c r="AM27" s="147"/>
      <c r="AN27" s="28"/>
      <c r="AO27" s="28"/>
      <c r="AP27" s="27"/>
      <c r="AQ27" s="33"/>
      <c r="AR27" s="3"/>
      <c r="AS27" s="3"/>
      <c r="AT27" s="3"/>
      <c r="AU27" s="3"/>
      <c r="AV27" s="3"/>
    </row>
    <row r="28" spans="1:50" x14ac:dyDescent="0.2">
      <c r="A28" s="69">
        <f t="shared" si="4"/>
        <v>2027</v>
      </c>
      <c r="B28" s="24"/>
      <c r="C28" s="89">
        <f t="shared" si="0"/>
        <v>7.3309495032093289E-2</v>
      </c>
      <c r="D28" s="90">
        <f t="shared" si="1"/>
        <v>6.7549818108047527E-2</v>
      </c>
      <c r="E28" s="90">
        <f t="shared" si="2"/>
        <v>7.0192592201704526E-2</v>
      </c>
      <c r="F28" s="91">
        <f t="shared" si="3"/>
        <v>5.810291984790928E-2</v>
      </c>
      <c r="G28" s="108">
        <f t="shared" si="5"/>
        <v>154.16630999999998</v>
      </c>
      <c r="H28" s="111">
        <f t="shared" si="7"/>
        <v>200.93367763614603</v>
      </c>
      <c r="I28" s="110">
        <f t="shared" si="6"/>
        <v>177.54999381807301</v>
      </c>
      <c r="J28" s="26"/>
      <c r="K28" s="25"/>
      <c r="L28" s="25"/>
      <c r="M28" s="25"/>
      <c r="N28" s="29"/>
      <c r="O28" s="83"/>
      <c r="P28" s="83"/>
      <c r="Q28" s="83"/>
      <c r="R28" s="83"/>
      <c r="S28" s="83"/>
      <c r="T28" s="89">
        <v>3.7295399999999999E-2</v>
      </c>
      <c r="U28" s="90">
        <v>3.6856200000000006E-2</v>
      </c>
      <c r="V28" s="90">
        <v>3.9747600000000001E-2</v>
      </c>
      <c r="W28" s="91">
        <v>3.8064000000000001E-2</v>
      </c>
      <c r="X28" s="69">
        <v>2027</v>
      </c>
      <c r="Y28" s="33"/>
      <c r="Z28" s="89">
        <v>6.7256417460636042E-2</v>
      </c>
      <c r="AA28" s="90">
        <v>6.1972310190869281E-2</v>
      </c>
      <c r="AB28" s="90">
        <v>6.4396873579545433E-2</v>
      </c>
      <c r="AC28" s="90">
        <v>5.3305431053127773E-2</v>
      </c>
      <c r="AD28" s="90">
        <v>7.8296762438910262E-5</v>
      </c>
      <c r="AE28" s="90">
        <v>9.23031732208654E-5</v>
      </c>
      <c r="AF28" s="125">
        <v>142.74658333333332</v>
      </c>
      <c r="AG28" s="34">
        <v>0.17</v>
      </c>
      <c r="AH28" s="31">
        <v>0</v>
      </c>
      <c r="AI28" s="26"/>
      <c r="AJ28" s="25"/>
      <c r="AK28" s="25"/>
      <c r="AL28" s="27"/>
      <c r="AM28" s="147"/>
      <c r="AN28" s="28"/>
      <c r="AO28" s="28"/>
      <c r="AP28" s="27"/>
      <c r="AQ28" s="33"/>
      <c r="AR28" s="3"/>
      <c r="AS28" s="3"/>
      <c r="AT28" s="3"/>
      <c r="AU28" s="3"/>
      <c r="AV28" s="3"/>
    </row>
    <row r="29" spans="1:50" x14ac:dyDescent="0.2">
      <c r="A29" s="69">
        <f t="shared" si="4"/>
        <v>2028</v>
      </c>
      <c r="B29" s="24"/>
      <c r="C29" s="89">
        <f t="shared" si="0"/>
        <v>7.5077915662634706E-2</v>
      </c>
      <c r="D29" s="90">
        <f t="shared" si="1"/>
        <v>6.9953411559248432E-2</v>
      </c>
      <c r="E29" s="90">
        <f t="shared" si="2"/>
        <v>7.4972018636496024E-2</v>
      </c>
      <c r="F29" s="91">
        <f t="shared" si="3"/>
        <v>6.1022776888748832E-2</v>
      </c>
      <c r="G29" s="108">
        <f t="shared" si="5"/>
        <v>157.869</v>
      </c>
      <c r="H29" s="111">
        <f t="shared" si="7"/>
        <v>205.75960308540002</v>
      </c>
      <c r="I29" s="110">
        <f t="shared" si="6"/>
        <v>181.81430154270001</v>
      </c>
      <c r="J29" s="26"/>
      <c r="K29" s="25"/>
      <c r="L29" s="25"/>
      <c r="M29" s="25"/>
      <c r="N29" s="29"/>
      <c r="O29" s="83"/>
      <c r="P29" s="83"/>
      <c r="Q29" s="83"/>
      <c r="R29" s="83"/>
      <c r="S29" s="83"/>
      <c r="T29" s="89">
        <v>3.6082789999999997E-2</v>
      </c>
      <c r="U29" s="90">
        <v>3.5657869999999994E-2</v>
      </c>
      <c r="V29" s="90">
        <v>3.8455259999999998E-2</v>
      </c>
      <c r="W29" s="91">
        <v>3.6826399999999995E-2</v>
      </c>
      <c r="X29" s="69">
        <v>2028</v>
      </c>
      <c r="Y29" s="33"/>
      <c r="Z29" s="89">
        <v>6.8878821708839175E-2</v>
      </c>
      <c r="AA29" s="90">
        <v>6.4177441797475615E-2</v>
      </c>
      <c r="AB29" s="90">
        <v>6.8781668473849561E-2</v>
      </c>
      <c r="AC29" s="90">
        <v>5.5984198980503511E-2</v>
      </c>
      <c r="AD29" s="90">
        <v>7.7699808134743399E-5</v>
      </c>
      <c r="AE29" s="90">
        <v>9.1407741764615077E-5</v>
      </c>
      <c r="AF29" s="125">
        <v>146.17499999999998</v>
      </c>
      <c r="AG29" s="34">
        <v>0.17</v>
      </c>
      <c r="AH29" s="31">
        <v>0</v>
      </c>
      <c r="AI29" s="26"/>
      <c r="AJ29" s="25"/>
      <c r="AK29" s="25"/>
      <c r="AL29" s="27"/>
      <c r="AM29" s="147"/>
      <c r="AN29" s="28"/>
      <c r="AO29" s="28"/>
      <c r="AP29" s="27"/>
      <c r="AQ29" s="33"/>
      <c r="AR29" s="3"/>
      <c r="AS29" s="3"/>
      <c r="AT29" s="3"/>
      <c r="AU29" s="3"/>
      <c r="AV29" s="3"/>
    </row>
    <row r="30" spans="1:50" x14ac:dyDescent="0.2">
      <c r="A30" s="69">
        <f t="shared" si="4"/>
        <v>2029</v>
      </c>
      <c r="B30" s="24"/>
      <c r="C30" s="89">
        <f t="shared" si="0"/>
        <v>7.8923682116490507E-2</v>
      </c>
      <c r="D30" s="90">
        <f t="shared" si="1"/>
        <v>7.4180927398100338E-2</v>
      </c>
      <c r="E30" s="90">
        <f t="shared" si="2"/>
        <v>7.8190344698035805E-2</v>
      </c>
      <c r="F30" s="91">
        <f t="shared" si="3"/>
        <v>6.3942465780176885E-2</v>
      </c>
      <c r="G30" s="108">
        <f t="shared" si="5"/>
        <v>164.01041999999998</v>
      </c>
      <c r="H30" s="111">
        <f t="shared" si="7"/>
        <v>213.764063375772</v>
      </c>
      <c r="I30" s="110">
        <f t="shared" si="6"/>
        <v>188.88724168788599</v>
      </c>
      <c r="J30" s="26"/>
      <c r="K30" s="25"/>
      <c r="L30" s="25"/>
      <c r="M30" s="25"/>
      <c r="N30" s="29"/>
      <c r="O30" s="83"/>
      <c r="P30" s="83"/>
      <c r="Q30" s="83"/>
      <c r="R30" s="83"/>
      <c r="S30" s="83"/>
      <c r="T30" s="89">
        <v>3.4870180000000001E-2</v>
      </c>
      <c r="U30" s="90">
        <v>3.4459540000000004E-2</v>
      </c>
      <c r="V30" s="90">
        <v>3.7162919999999995E-2</v>
      </c>
      <c r="W30" s="91">
        <v>3.5588799999999997E-2</v>
      </c>
      <c r="X30" s="69">
        <v>2029</v>
      </c>
      <c r="Y30" s="33"/>
      <c r="Z30" s="89">
        <v>7.2407047813294032E-2</v>
      </c>
      <c r="AA30" s="90">
        <v>6.8055896695504894E-2</v>
      </c>
      <c r="AB30" s="90">
        <v>7.1734261190858531E-2</v>
      </c>
      <c r="AC30" s="90">
        <v>5.8662812642364108E-2</v>
      </c>
      <c r="AD30" s="90">
        <v>7.7109352981409696E-5</v>
      </c>
      <c r="AE30" s="90">
        <v>9.052205903461453E-5</v>
      </c>
      <c r="AF30" s="125">
        <v>151.86149999999998</v>
      </c>
      <c r="AG30" s="34">
        <v>0.17</v>
      </c>
      <c r="AH30" s="31">
        <v>0</v>
      </c>
      <c r="AI30" s="26"/>
      <c r="AJ30" s="25"/>
      <c r="AK30" s="25"/>
      <c r="AL30" s="27"/>
      <c r="AM30" s="147"/>
      <c r="AN30" s="28"/>
      <c r="AO30" s="28"/>
      <c r="AP30" s="27"/>
      <c r="AQ30" s="33"/>
      <c r="AR30" s="3"/>
      <c r="AS30" s="3"/>
      <c r="AT30" s="3"/>
      <c r="AU30" s="3"/>
      <c r="AV30" s="3"/>
    </row>
    <row r="31" spans="1:50" x14ac:dyDescent="0.2">
      <c r="A31" s="69">
        <f t="shared" si="4"/>
        <v>2030</v>
      </c>
      <c r="B31" s="24"/>
      <c r="C31" s="89">
        <f t="shared" si="0"/>
        <v>8.6499266109755849E-2</v>
      </c>
      <c r="D31" s="90">
        <f t="shared" si="1"/>
        <v>7.769811512891682E-2</v>
      </c>
      <c r="E31" s="90">
        <f t="shared" si="2"/>
        <v>9.576606207798824E-2</v>
      </c>
      <c r="F31" s="91">
        <f t="shared" si="3"/>
        <v>6.947403807372575E-2</v>
      </c>
      <c r="G31" s="108">
        <f t="shared" si="5"/>
        <v>165.81672</v>
      </c>
      <c r="H31" s="111">
        <f t="shared" si="7"/>
        <v>216.11831640235201</v>
      </c>
      <c r="I31" s="110">
        <f t="shared" si="6"/>
        <v>190.96751820117601</v>
      </c>
      <c r="J31" s="26"/>
      <c r="K31" s="25"/>
      <c r="L31" s="25"/>
      <c r="M31" s="25"/>
      <c r="N31" s="29"/>
      <c r="O31" s="83"/>
      <c r="P31" s="83"/>
      <c r="Q31" s="83"/>
      <c r="R31" s="83"/>
      <c r="S31" s="83"/>
      <c r="T31" s="89">
        <v>3.3657569999999998E-2</v>
      </c>
      <c r="U31" s="90">
        <v>3.3261209999999999E-2</v>
      </c>
      <c r="V31" s="90">
        <v>3.5870579999999999E-2</v>
      </c>
      <c r="W31" s="91">
        <v>3.4351200000000005E-2</v>
      </c>
      <c r="X31" s="69">
        <v>2030</v>
      </c>
      <c r="Y31" s="33"/>
      <c r="Z31" s="89">
        <v>7.935712487133563E-2</v>
      </c>
      <c r="AA31" s="90">
        <v>7.1282674430198908E-2</v>
      </c>
      <c r="AB31" s="90">
        <v>8.7858772548613059E-2</v>
      </c>
      <c r="AC31" s="90">
        <v>6.3737649608922697E-2</v>
      </c>
      <c r="AD31" s="90">
        <v>7.6525326221463786E-5</v>
      </c>
      <c r="AE31" s="90">
        <v>8.9646018894695692E-5</v>
      </c>
      <c r="AF31" s="125">
        <v>153.53399999999999</v>
      </c>
      <c r="AG31" s="34">
        <v>0.17</v>
      </c>
      <c r="AH31" s="31">
        <v>0</v>
      </c>
      <c r="AI31" s="26"/>
      <c r="AJ31" s="25"/>
      <c r="AK31" s="25"/>
      <c r="AL31" s="27"/>
      <c r="AM31" s="147"/>
      <c r="AN31" s="28"/>
      <c r="AO31" s="28"/>
      <c r="AP31" s="27"/>
      <c r="AQ31" s="33"/>
      <c r="AR31" s="3"/>
      <c r="AS31" s="3"/>
      <c r="AT31" s="3"/>
      <c r="AU31" s="3"/>
      <c r="AV31" s="3"/>
    </row>
    <row r="32" spans="1:50" x14ac:dyDescent="0.2">
      <c r="A32" s="69">
        <f t="shared" si="4"/>
        <v>2031</v>
      </c>
      <c r="B32" s="24"/>
      <c r="C32" s="89">
        <f t="shared" si="0"/>
        <v>8.9713317863168079E-2</v>
      </c>
      <c r="D32" s="90">
        <f t="shared" si="1"/>
        <v>8.0850700053216942E-2</v>
      </c>
      <c r="E32" s="90">
        <f t="shared" si="2"/>
        <v>0.10024499134562923</v>
      </c>
      <c r="F32" s="91">
        <f t="shared" si="3"/>
        <v>7.2549598704004473E-2</v>
      </c>
      <c r="G32" s="108">
        <f t="shared" si="5"/>
        <v>158.74213499999999</v>
      </c>
      <c r="H32" s="111">
        <f t="shared" si="7"/>
        <v>206.89760935034096</v>
      </c>
      <c r="I32" s="110">
        <f t="shared" si="6"/>
        <v>182.81987217517047</v>
      </c>
      <c r="J32" s="26"/>
      <c r="K32" s="25"/>
      <c r="L32" s="25"/>
      <c r="M32" s="25"/>
      <c r="N32" s="29"/>
      <c r="O32" s="83"/>
      <c r="P32" s="83"/>
      <c r="Q32" s="83"/>
      <c r="R32" s="83"/>
      <c r="S32" s="83"/>
      <c r="T32" s="89">
        <v>3.3657569999999998E-2</v>
      </c>
      <c r="U32" s="90">
        <v>3.3261209999999999E-2</v>
      </c>
      <c r="V32" s="90">
        <v>3.5870579999999999E-2</v>
      </c>
      <c r="W32" s="91">
        <v>3.4351200000000005E-2</v>
      </c>
      <c r="X32" s="69">
        <v>2031</v>
      </c>
      <c r="Y32" s="33"/>
      <c r="Z32" s="89">
        <v>8.2305796204741349E-2</v>
      </c>
      <c r="AA32" s="90">
        <v>7.4174954177263247E-2</v>
      </c>
      <c r="AB32" s="90">
        <v>9.1967881968467169E-2</v>
      </c>
      <c r="AC32" s="90">
        <v>6.6559264866059148E-2</v>
      </c>
      <c r="AD32" s="90">
        <v>7.6525326221463786E-5</v>
      </c>
      <c r="AE32" s="90">
        <v>8.9646018894695692E-5</v>
      </c>
      <c r="AF32" s="125">
        <v>146.98345833333332</v>
      </c>
      <c r="AG32" s="34">
        <v>0.17</v>
      </c>
      <c r="AH32" s="31">
        <v>0</v>
      </c>
      <c r="AI32" s="26"/>
      <c r="AJ32" s="25"/>
      <c r="AK32" s="25"/>
      <c r="AL32" s="27"/>
      <c r="AM32" s="147"/>
      <c r="AN32" s="28"/>
      <c r="AO32" s="28"/>
      <c r="AP32" s="27"/>
      <c r="AQ32" s="33"/>
      <c r="AR32" s="3"/>
      <c r="AS32" s="3"/>
      <c r="AT32" s="3"/>
      <c r="AU32" s="3"/>
      <c r="AV32" s="3"/>
    </row>
    <row r="33" spans="1:48" x14ac:dyDescent="0.2">
      <c r="A33" s="69">
        <f t="shared" si="4"/>
        <v>2032</v>
      </c>
      <c r="B33" s="24"/>
      <c r="C33" s="89">
        <f t="shared" si="0"/>
        <v>9.3046794082685097E-2</v>
      </c>
      <c r="D33" s="90">
        <f t="shared" si="1"/>
        <v>8.4131200457685851E-2</v>
      </c>
      <c r="E33" s="90">
        <f t="shared" si="2"/>
        <v>0.10493339782209805</v>
      </c>
      <c r="F33" s="91">
        <f t="shared" si="3"/>
        <v>7.5761311967018963E-2</v>
      </c>
      <c r="G33" s="108">
        <f t="shared" si="5"/>
        <v>158.74213499999999</v>
      </c>
      <c r="H33" s="111">
        <f t="shared" si="7"/>
        <v>206.89760935034096</v>
      </c>
      <c r="I33" s="110">
        <f t="shared" si="6"/>
        <v>182.81987217517047</v>
      </c>
      <c r="J33" s="26"/>
      <c r="K33" s="25"/>
      <c r="L33" s="25"/>
      <c r="M33" s="25"/>
      <c r="N33" s="29"/>
      <c r="O33" s="83"/>
      <c r="P33" s="83"/>
      <c r="Q33" s="83"/>
      <c r="R33" s="83"/>
      <c r="S33" s="83"/>
      <c r="T33" s="89">
        <v>3.3657569999999998E-2</v>
      </c>
      <c r="U33" s="90">
        <v>3.3261209999999999E-2</v>
      </c>
      <c r="V33" s="90">
        <v>3.5870579999999999E-2</v>
      </c>
      <c r="W33" s="91">
        <v>3.4351200000000005E-2</v>
      </c>
      <c r="X33" s="69">
        <v>2032</v>
      </c>
      <c r="Y33" s="33"/>
      <c r="Z33" s="89">
        <v>8.5364031268518437E-2</v>
      </c>
      <c r="AA33" s="90">
        <v>7.7184587575858568E-2</v>
      </c>
      <c r="AB33" s="90">
        <v>9.6269172313851417E-2</v>
      </c>
      <c r="AC33" s="90">
        <v>6.9505790795430233E-2</v>
      </c>
      <c r="AD33" s="90">
        <v>7.6525326221463786E-5</v>
      </c>
      <c r="AE33" s="90">
        <v>8.9646018894695692E-5</v>
      </c>
      <c r="AF33" s="125">
        <v>146.98345833333332</v>
      </c>
      <c r="AG33" s="34">
        <v>0.17</v>
      </c>
      <c r="AH33" s="31">
        <v>0</v>
      </c>
      <c r="AI33" s="26"/>
      <c r="AJ33" s="25"/>
      <c r="AK33" s="25"/>
      <c r="AL33" s="27"/>
      <c r="AM33" s="147"/>
      <c r="AN33" s="28"/>
      <c r="AO33" s="28"/>
      <c r="AP33" s="27"/>
      <c r="AQ33" s="33"/>
      <c r="AR33" s="3"/>
      <c r="AS33" s="3"/>
      <c r="AT33" s="3"/>
      <c r="AU33" s="3"/>
      <c r="AV33" s="3"/>
    </row>
    <row r="34" spans="1:48" x14ac:dyDescent="0.2">
      <c r="A34" s="69">
        <f t="shared" si="4"/>
        <v>2033</v>
      </c>
      <c r="B34" s="24"/>
      <c r="C34" s="89">
        <f t="shared" si="0"/>
        <v>9.6504132221154143E-2</v>
      </c>
      <c r="D34" s="90">
        <f t="shared" si="1"/>
        <v>8.7544806486430579E-2</v>
      </c>
      <c r="E34" s="90">
        <f t="shared" si="2"/>
        <v>0.10984107864827287</v>
      </c>
      <c r="F34" s="91">
        <f t="shared" si="3"/>
        <v>7.9115205231964345E-2</v>
      </c>
      <c r="G34" s="108">
        <f t="shared" si="5"/>
        <v>158.74213499999999</v>
      </c>
      <c r="H34" s="111">
        <f t="shared" si="7"/>
        <v>206.89760935034096</v>
      </c>
      <c r="I34" s="110">
        <f t="shared" si="6"/>
        <v>182.81987217517047</v>
      </c>
      <c r="J34" s="26"/>
      <c r="K34" s="25"/>
      <c r="L34" s="25"/>
      <c r="M34" s="25"/>
      <c r="N34" s="29"/>
      <c r="O34" s="83"/>
      <c r="P34" s="83"/>
      <c r="Q34" s="83"/>
      <c r="R34" s="83"/>
      <c r="S34" s="83"/>
      <c r="T34" s="89">
        <v>3.3657569999999998E-2</v>
      </c>
      <c r="U34" s="90">
        <v>3.3261209999999999E-2</v>
      </c>
      <c r="V34" s="90">
        <v>3.5870579999999999E-2</v>
      </c>
      <c r="W34" s="91">
        <v>3.4351200000000005E-2</v>
      </c>
      <c r="X34" s="69">
        <v>2033</v>
      </c>
      <c r="Y34" s="33"/>
      <c r="Z34" s="89">
        <v>8.8535901120324889E-2</v>
      </c>
      <c r="AA34" s="90">
        <v>8.0316336226083099E-2</v>
      </c>
      <c r="AB34" s="90">
        <v>0.10077163178740629</v>
      </c>
      <c r="AC34" s="90">
        <v>7.2582757093545267E-2</v>
      </c>
      <c r="AD34" s="90">
        <v>7.6525326221463786E-5</v>
      </c>
      <c r="AE34" s="90">
        <v>8.9646018894695692E-5</v>
      </c>
      <c r="AF34" s="125">
        <v>146.98345833333332</v>
      </c>
      <c r="AG34" s="34">
        <v>0.17</v>
      </c>
      <c r="AH34" s="31">
        <v>0</v>
      </c>
      <c r="AI34" s="26"/>
      <c r="AJ34" s="25"/>
      <c r="AK34" s="25"/>
      <c r="AL34" s="27"/>
      <c r="AM34" s="147"/>
      <c r="AN34" s="28"/>
      <c r="AO34" s="28"/>
      <c r="AP34" s="27"/>
      <c r="AQ34" s="33"/>
      <c r="AR34" s="3"/>
      <c r="AS34" s="3"/>
      <c r="AT34" s="3"/>
      <c r="AU34" s="3"/>
      <c r="AV34" s="3"/>
    </row>
    <row r="35" spans="1:48" x14ac:dyDescent="0.2">
      <c r="A35" s="69">
        <f t="shared" si="4"/>
        <v>2034</v>
      </c>
      <c r="B35" s="24"/>
      <c r="C35" s="89">
        <f t="shared" si="0"/>
        <v>0.10008993461378214</v>
      </c>
      <c r="D35" s="90">
        <f t="shared" si="1"/>
        <v>9.1096918872580035E-2</v>
      </c>
      <c r="E35" s="90">
        <f t="shared" si="2"/>
        <v>0.1149782891722512</v>
      </c>
      <c r="F35" s="91">
        <f t="shared" si="3"/>
        <v>8.2617572694895419E-2</v>
      </c>
      <c r="G35" s="108">
        <f t="shared" si="5"/>
        <v>158.74213499999999</v>
      </c>
      <c r="H35" s="111">
        <f t="shared" si="7"/>
        <v>206.89760935034096</v>
      </c>
      <c r="I35" s="110">
        <f t="shared" si="6"/>
        <v>182.81987217517047</v>
      </c>
      <c r="J35" s="26"/>
      <c r="K35" s="25"/>
      <c r="L35" s="25"/>
      <c r="M35" s="25"/>
      <c r="N35" s="29"/>
      <c r="O35" s="83"/>
      <c r="P35" s="83"/>
      <c r="Q35" s="83"/>
      <c r="R35" s="83"/>
      <c r="S35" s="83"/>
      <c r="T35" s="89">
        <v>3.3657569999999998E-2</v>
      </c>
      <c r="U35" s="90">
        <v>3.3261209999999999E-2</v>
      </c>
      <c r="V35" s="90">
        <v>3.5870579999999999E-2</v>
      </c>
      <c r="W35" s="91">
        <v>3.4351200000000005E-2</v>
      </c>
      <c r="X35" s="69">
        <v>2034</v>
      </c>
      <c r="Y35" s="33"/>
      <c r="Z35" s="89">
        <v>9.1825628086038655E-2</v>
      </c>
      <c r="AA35" s="90">
        <v>8.3575154928972509E-2</v>
      </c>
      <c r="AB35" s="90">
        <v>0.10548466896536807</v>
      </c>
      <c r="AC35" s="90">
        <v>7.5795938252197631E-2</v>
      </c>
      <c r="AD35" s="90">
        <v>7.6525326221463786E-5</v>
      </c>
      <c r="AE35" s="90">
        <v>8.9646018894695692E-5</v>
      </c>
      <c r="AF35" s="125">
        <v>146.98345833333332</v>
      </c>
      <c r="AG35" s="34">
        <v>0.17</v>
      </c>
      <c r="AH35" s="31">
        <v>0</v>
      </c>
      <c r="AI35" s="26"/>
      <c r="AJ35" s="25"/>
      <c r="AK35" s="25"/>
      <c r="AL35" s="27"/>
      <c r="AM35" s="147"/>
      <c r="AN35" s="28"/>
      <c r="AO35" s="28"/>
      <c r="AP35" s="27"/>
      <c r="AQ35" s="33"/>
      <c r="AR35" s="3"/>
      <c r="AS35" s="3"/>
      <c r="AT35" s="3"/>
      <c r="AU35" s="3"/>
      <c r="AV35" s="3"/>
    </row>
    <row r="36" spans="1:48" x14ac:dyDescent="0.2">
      <c r="A36" s="69">
        <f t="shared" si="4"/>
        <v>2035</v>
      </c>
      <c r="B36" s="24"/>
      <c r="C36" s="89">
        <f t="shared" si="0"/>
        <v>0.10380897460466663</v>
      </c>
      <c r="D36" s="90">
        <f t="shared" si="1"/>
        <v>9.479315748289098E-2</v>
      </c>
      <c r="E36" s="90">
        <f t="shared" si="2"/>
        <v>0.12035576437946506</v>
      </c>
      <c r="F36" s="91">
        <f t="shared" si="3"/>
        <v>8.6274987190940206E-2</v>
      </c>
      <c r="G36" s="108">
        <f t="shared" si="5"/>
        <v>158.74213499999999</v>
      </c>
      <c r="H36" s="111">
        <f t="shared" si="7"/>
        <v>206.89760935034096</v>
      </c>
      <c r="I36" s="110">
        <f t="shared" si="6"/>
        <v>182.81987217517047</v>
      </c>
      <c r="J36" s="26"/>
      <c r="K36" s="25"/>
      <c r="L36" s="25"/>
      <c r="M36" s="25"/>
      <c r="N36" s="29"/>
      <c r="O36" s="83"/>
      <c r="P36" s="83"/>
      <c r="Q36" s="83"/>
      <c r="R36" s="83"/>
      <c r="S36" s="83"/>
      <c r="T36" s="89">
        <v>3.3657569999999998E-2</v>
      </c>
      <c r="U36" s="90">
        <v>3.3261209999999999E-2</v>
      </c>
      <c r="V36" s="90">
        <v>3.5870579999999999E-2</v>
      </c>
      <c r="W36" s="91">
        <v>3.4351200000000005E-2</v>
      </c>
      <c r="X36" s="69">
        <v>2035</v>
      </c>
      <c r="Y36" s="33"/>
      <c r="Z36" s="89">
        <v>9.5237591380428102E-2</v>
      </c>
      <c r="AA36" s="90">
        <v>8.6966199525588053E-2</v>
      </c>
      <c r="AB36" s="90">
        <v>0.11041813245822482</v>
      </c>
      <c r="AC36" s="90">
        <v>7.9151364395357984E-2</v>
      </c>
      <c r="AD36" s="90">
        <v>7.6525326221463786E-5</v>
      </c>
      <c r="AE36" s="90">
        <v>8.9646018894695692E-5</v>
      </c>
      <c r="AF36" s="125">
        <v>146.98345833333332</v>
      </c>
      <c r="AG36" s="34">
        <v>0.17</v>
      </c>
      <c r="AH36" s="31">
        <v>0</v>
      </c>
      <c r="AI36" s="26"/>
      <c r="AJ36" s="25"/>
      <c r="AK36" s="25"/>
      <c r="AL36" s="27"/>
      <c r="AM36" s="147"/>
      <c r="AN36" s="28"/>
      <c r="AO36" s="28"/>
      <c r="AP36" s="27"/>
      <c r="AQ36" s="33"/>
      <c r="AR36" s="3"/>
      <c r="AS36" s="3"/>
      <c r="AT36" s="3"/>
      <c r="AU36" s="3"/>
      <c r="AV36" s="3"/>
    </row>
    <row r="37" spans="1:48" x14ac:dyDescent="0.2">
      <c r="A37" s="69">
        <f t="shared" si="4"/>
        <v>2036</v>
      </c>
      <c r="B37" s="24"/>
      <c r="C37" s="89">
        <f t="shared" si="0"/>
        <v>0.10766620290097036</v>
      </c>
      <c r="D37" s="90">
        <f t="shared" si="1"/>
        <v>9.863937020904949E-2</v>
      </c>
      <c r="E37" s="90">
        <f t="shared" si="2"/>
        <v>0.12598474132507126</v>
      </c>
      <c r="F37" s="91">
        <f t="shared" si="3"/>
        <v>9.0094312529431064E-2</v>
      </c>
      <c r="G37" s="108">
        <f t="shared" si="5"/>
        <v>158.74213499999999</v>
      </c>
      <c r="H37" s="111">
        <f t="shared" si="7"/>
        <v>206.89760935034096</v>
      </c>
      <c r="I37" s="110">
        <f t="shared" si="6"/>
        <v>182.81987217517047</v>
      </c>
      <c r="J37" s="26"/>
      <c r="K37" s="25"/>
      <c r="L37" s="25"/>
      <c r="M37" s="25"/>
      <c r="N37" s="29"/>
      <c r="O37" s="83"/>
      <c r="P37" s="83"/>
      <c r="Q37" s="83"/>
      <c r="R37" s="83"/>
      <c r="S37" s="83"/>
      <c r="T37" s="89">
        <v>3.3657569999999998E-2</v>
      </c>
      <c r="U37" s="90">
        <v>3.3261209999999999E-2</v>
      </c>
      <c r="V37" s="90">
        <v>3.5870579999999999E-2</v>
      </c>
      <c r="W37" s="91">
        <v>3.4351200000000005E-2</v>
      </c>
      <c r="X37" s="69">
        <v>2036</v>
      </c>
      <c r="Y37" s="33"/>
      <c r="Z37" s="89">
        <v>9.8776332936670042E-2</v>
      </c>
      <c r="AA37" s="90">
        <v>9.0494835054173842E-2</v>
      </c>
      <c r="AB37" s="90">
        <v>0.11558233149089106</v>
      </c>
      <c r="AC37" s="90">
        <v>8.2655332595808303E-2</v>
      </c>
      <c r="AD37" s="90">
        <v>7.6525326221463786E-5</v>
      </c>
      <c r="AE37" s="90">
        <v>8.9646018894695692E-5</v>
      </c>
      <c r="AF37" s="125">
        <v>146.98345833333332</v>
      </c>
      <c r="AG37" s="34">
        <v>0.17</v>
      </c>
      <c r="AH37" s="31">
        <v>0</v>
      </c>
      <c r="AI37" s="26"/>
      <c r="AJ37" s="25"/>
      <c r="AK37" s="25"/>
      <c r="AL37" s="27"/>
      <c r="AM37" s="147"/>
      <c r="AN37" s="28"/>
      <c r="AO37" s="28"/>
      <c r="AP37" s="27"/>
      <c r="AQ37" s="33"/>
      <c r="AR37" s="3"/>
      <c r="AS37" s="3"/>
      <c r="AT37" s="3"/>
      <c r="AU37" s="3"/>
      <c r="AV37" s="3"/>
    </row>
    <row r="38" spans="1:48" x14ac:dyDescent="0.2">
      <c r="A38" s="69">
        <f t="shared" si="4"/>
        <v>2037</v>
      </c>
      <c r="B38" s="24"/>
      <c r="C38" s="89">
        <f t="shared" si="0"/>
        <v>0.11166675416319745</v>
      </c>
      <c r="D38" s="90">
        <f t="shared" si="1"/>
        <v>0.10264164221973533</v>
      </c>
      <c r="E38" s="90">
        <f t="shared" si="2"/>
        <v>0.1318769826154933</v>
      </c>
      <c r="F38" s="91">
        <f t="shared" si="3"/>
        <v>9.4082716375102141E-2</v>
      </c>
      <c r="G38" s="108">
        <f t="shared" si="5"/>
        <v>158.74213499999999</v>
      </c>
      <c r="H38" s="111">
        <f t="shared" si="7"/>
        <v>206.89760935034096</v>
      </c>
      <c r="I38" s="110">
        <f t="shared" si="6"/>
        <v>182.81987217517047</v>
      </c>
      <c r="J38" s="26"/>
      <c r="K38" s="25"/>
      <c r="L38" s="25"/>
      <c r="M38" s="25"/>
      <c r="N38" s="29"/>
      <c r="O38" s="83"/>
      <c r="P38" s="83"/>
      <c r="Q38" s="83"/>
      <c r="R38" s="83"/>
      <c r="S38" s="83"/>
      <c r="T38" s="89">
        <v>3.3657569999999998E-2</v>
      </c>
      <c r="U38" s="90">
        <v>3.3261209999999999E-2</v>
      </c>
      <c r="V38" s="90">
        <v>3.5870579999999999E-2</v>
      </c>
      <c r="W38" s="91">
        <v>3.4351200000000005E-2</v>
      </c>
      <c r="X38" s="69">
        <v>2037</v>
      </c>
      <c r="Y38" s="33"/>
      <c r="Z38" s="89">
        <v>0.10244656345247471</v>
      </c>
      <c r="AA38" s="90">
        <v>9.4166644238289285E-2</v>
      </c>
      <c r="AB38" s="90">
        <v>0.12098805744540668</v>
      </c>
      <c r="AC38" s="90">
        <v>8.6314418692754247E-2</v>
      </c>
      <c r="AD38" s="90">
        <v>7.6525326221463786E-5</v>
      </c>
      <c r="AE38" s="90">
        <v>8.9646018894695692E-5</v>
      </c>
      <c r="AF38" s="125">
        <v>146.98345833333332</v>
      </c>
      <c r="AG38" s="34">
        <v>0.17</v>
      </c>
      <c r="AH38" s="31">
        <v>0</v>
      </c>
      <c r="AI38" s="26"/>
      <c r="AJ38" s="25"/>
      <c r="AK38" s="25"/>
      <c r="AL38" s="27"/>
      <c r="AM38" s="147"/>
      <c r="AN38" s="28"/>
      <c r="AO38" s="28"/>
      <c r="AP38" s="27"/>
      <c r="AQ38" s="33"/>
      <c r="AR38" s="3"/>
      <c r="AS38" s="3"/>
      <c r="AT38" s="3"/>
      <c r="AU38" s="3"/>
      <c r="AV38" s="3"/>
    </row>
    <row r="39" spans="1:48" x14ac:dyDescent="0.2">
      <c r="A39" s="69">
        <f t="shared" si="4"/>
        <v>2038</v>
      </c>
      <c r="B39" s="24"/>
      <c r="C39" s="89">
        <f t="shared" si="0"/>
        <v>0.11581595384034477</v>
      </c>
      <c r="D39" s="90">
        <f t="shared" si="1"/>
        <v>0.10680630558808665</v>
      </c>
      <c r="E39" s="90">
        <f t="shared" si="2"/>
        <v>0.13804480098818253</v>
      </c>
      <c r="F39" s="91">
        <f t="shared" si="3"/>
        <v>9.8247683699527411E-2</v>
      </c>
      <c r="G39" s="108">
        <f t="shared" si="5"/>
        <v>158.74213499999999</v>
      </c>
      <c r="H39" s="111">
        <f t="shared" si="7"/>
        <v>206.89760935034096</v>
      </c>
      <c r="I39" s="110">
        <f t="shared" si="6"/>
        <v>182.81987217517047</v>
      </c>
      <c r="J39" s="26"/>
      <c r="K39" s="25"/>
      <c r="L39" s="25"/>
      <c r="M39" s="25"/>
      <c r="N39" s="29"/>
      <c r="O39" s="83"/>
      <c r="P39" s="83"/>
      <c r="Q39" s="83"/>
      <c r="R39" s="83"/>
      <c r="S39" s="83"/>
      <c r="T39" s="89">
        <v>3.3657569999999998E-2</v>
      </c>
      <c r="U39" s="90">
        <v>3.3261209999999999E-2</v>
      </c>
      <c r="V39" s="90">
        <v>3.5870579999999999E-2</v>
      </c>
      <c r="W39" s="91">
        <v>3.4351200000000005E-2</v>
      </c>
      <c r="X39" s="69">
        <v>2038</v>
      </c>
      <c r="Y39" s="33"/>
      <c r="Z39" s="89">
        <v>0.10625316866086675</v>
      </c>
      <c r="AA39" s="90">
        <v>9.7987436319345547E-2</v>
      </c>
      <c r="AB39" s="90">
        <v>0.12664660641117662</v>
      </c>
      <c r="AC39" s="90">
        <v>9.0135489632593949E-2</v>
      </c>
      <c r="AD39" s="90">
        <v>7.6525326221463786E-5</v>
      </c>
      <c r="AE39" s="90">
        <v>8.9646018894695692E-5</v>
      </c>
      <c r="AF39" s="125">
        <v>146.98345833333332</v>
      </c>
      <c r="AG39" s="34">
        <v>0.17</v>
      </c>
      <c r="AH39" s="31">
        <v>0</v>
      </c>
      <c r="AI39" s="26"/>
      <c r="AJ39" s="25"/>
      <c r="AK39" s="25"/>
      <c r="AL39" s="27"/>
      <c r="AM39" s="147"/>
      <c r="AN39" s="28"/>
      <c r="AO39" s="28"/>
      <c r="AP39" s="27"/>
      <c r="AQ39" s="33"/>
      <c r="AR39" s="3"/>
      <c r="AS39" s="3"/>
      <c r="AT39" s="3"/>
      <c r="AU39" s="3"/>
      <c r="AV39" s="3"/>
    </row>
    <row r="40" spans="1:48" x14ac:dyDescent="0.2">
      <c r="A40" s="69">
        <f t="shared" si="4"/>
        <v>2039</v>
      </c>
      <c r="B40" s="24"/>
      <c r="C40" s="89">
        <f t="shared" si="0"/>
        <v>0.12011932525902654</v>
      </c>
      <c r="D40" s="90">
        <f t="shared" si="1"/>
        <v>0.11113994930979747</v>
      </c>
      <c r="E40" s="90">
        <f t="shared" si="2"/>
        <v>0.14450108504096246</v>
      </c>
      <c r="F40" s="91">
        <f t="shared" si="3"/>
        <v>0.10259703082804304</v>
      </c>
      <c r="G40" s="108">
        <f t="shared" si="5"/>
        <v>158.74213499999999</v>
      </c>
      <c r="H40" s="111">
        <f t="shared" si="7"/>
        <v>206.89760935034096</v>
      </c>
      <c r="I40" s="110">
        <f t="shared" si="6"/>
        <v>182.81987217517047</v>
      </c>
      <c r="J40" s="26"/>
      <c r="K40" s="25"/>
      <c r="L40" s="25"/>
      <c r="M40" s="25"/>
      <c r="N40" s="29"/>
      <c r="O40" s="83"/>
      <c r="P40" s="83"/>
      <c r="Q40" s="83"/>
      <c r="R40" s="83"/>
      <c r="S40" s="83"/>
      <c r="T40" s="89">
        <v>3.3657569999999998E-2</v>
      </c>
      <c r="U40" s="90">
        <v>3.3261209999999999E-2</v>
      </c>
      <c r="V40" s="90">
        <v>3.5870579999999999E-2</v>
      </c>
      <c r="W40" s="91">
        <v>3.4351200000000005E-2</v>
      </c>
      <c r="X40" s="69">
        <v>2039</v>
      </c>
      <c r="Y40" s="33"/>
      <c r="Z40" s="89">
        <v>0.11020121583396929</v>
      </c>
      <c r="AA40" s="90">
        <v>0.1019632562475206</v>
      </c>
      <c r="AB40" s="90">
        <v>0.13256980278987379</v>
      </c>
      <c r="AC40" s="90">
        <v>9.4125716356002781E-2</v>
      </c>
      <c r="AD40" s="90">
        <v>7.6525326221463786E-5</v>
      </c>
      <c r="AE40" s="90">
        <v>8.9646018894695692E-5</v>
      </c>
      <c r="AF40" s="125">
        <v>146.98345833333332</v>
      </c>
      <c r="AG40" s="34">
        <v>0.17</v>
      </c>
      <c r="AH40" s="31">
        <v>0</v>
      </c>
      <c r="AI40" s="26"/>
      <c r="AJ40" s="25"/>
      <c r="AK40" s="25"/>
      <c r="AL40" s="27"/>
      <c r="AM40" s="147"/>
      <c r="AN40" s="28"/>
      <c r="AO40" s="28"/>
      <c r="AP40" s="27"/>
      <c r="AQ40" s="33"/>
      <c r="AR40" s="3"/>
      <c r="AS40" s="3"/>
      <c r="AT40" s="3"/>
      <c r="AU40" s="3"/>
      <c r="AV40" s="3"/>
    </row>
    <row r="41" spans="1:48" x14ac:dyDescent="0.2">
      <c r="A41" s="69">
        <f t="shared" si="4"/>
        <v>2040</v>
      </c>
      <c r="B41" s="24"/>
      <c r="C41" s="89">
        <f t="shared" si="0"/>
        <v>0.12458259697600965</v>
      </c>
      <c r="D41" s="90">
        <f t="shared" si="1"/>
        <v>0.11564942972769691</v>
      </c>
      <c r="E41" s="90">
        <f t="shared" si="2"/>
        <v>0.15125932616472071</v>
      </c>
      <c r="F41" s="91">
        <f t="shared" si="3"/>
        <v>0.10713892010851597</v>
      </c>
      <c r="G41" s="108">
        <f t="shared" si="5"/>
        <v>158.74213499999999</v>
      </c>
      <c r="H41" s="111">
        <f t="shared" si="7"/>
        <v>206.89760935034096</v>
      </c>
      <c r="I41" s="110">
        <f t="shared" si="6"/>
        <v>182.81987217517047</v>
      </c>
      <c r="J41" s="26"/>
      <c r="K41" s="25"/>
      <c r="L41" s="25"/>
      <c r="M41" s="25"/>
      <c r="N41" s="29"/>
      <c r="O41" s="83"/>
      <c r="P41" s="83"/>
      <c r="Q41" s="83"/>
      <c r="R41" s="83"/>
      <c r="S41" s="83"/>
      <c r="T41" s="89">
        <v>3.3657569999999998E-2</v>
      </c>
      <c r="U41" s="90">
        <v>3.3261209999999999E-2</v>
      </c>
      <c r="V41" s="90">
        <v>3.5870579999999999E-2</v>
      </c>
      <c r="W41" s="91">
        <v>3.4351200000000005E-2</v>
      </c>
      <c r="X41" s="69">
        <v>2040</v>
      </c>
      <c r="Y41" s="33"/>
      <c r="Z41" s="89">
        <v>0.11429596052844922</v>
      </c>
      <c r="AA41" s="90">
        <v>0.10610039424559349</v>
      </c>
      <c r="AB41" s="90">
        <v>0.13877002400433092</v>
      </c>
      <c r="AC41" s="90">
        <v>9.8292587255519231E-2</v>
      </c>
      <c r="AD41" s="90">
        <v>7.6525326221463786E-5</v>
      </c>
      <c r="AE41" s="90">
        <v>8.9646018894695692E-5</v>
      </c>
      <c r="AF41" s="125">
        <v>146.98345833333332</v>
      </c>
      <c r="AG41" s="34">
        <v>0.17</v>
      </c>
      <c r="AH41" s="31">
        <v>0</v>
      </c>
      <c r="AI41" s="26"/>
      <c r="AJ41" s="25"/>
      <c r="AK41" s="25"/>
      <c r="AL41" s="27"/>
      <c r="AM41" s="147"/>
      <c r="AN41" s="28"/>
      <c r="AO41" s="28"/>
      <c r="AP41" s="27"/>
      <c r="AQ41" s="33"/>
      <c r="AR41" s="3"/>
      <c r="AS41" s="3"/>
      <c r="AT41" s="3"/>
      <c r="AU41" s="3"/>
      <c r="AV41" s="3"/>
    </row>
    <row r="42" spans="1:48" x14ac:dyDescent="0.2">
      <c r="A42" s="69">
        <f t="shared" si="4"/>
        <v>2041</v>
      </c>
      <c r="B42" s="24"/>
      <c r="C42" s="89">
        <f t="shared" si="0"/>
        <v>0.12921171040394697</v>
      </c>
      <c r="D42" s="90">
        <f t="shared" si="1"/>
        <v>0.120341881379304</v>
      </c>
      <c r="E42" s="90">
        <f t="shared" si="2"/>
        <v>0.15833364673572953</v>
      </c>
      <c r="F42" s="91">
        <f t="shared" si="3"/>
        <v>0.11188187522948725</v>
      </c>
      <c r="G42" s="108">
        <f t="shared" si="5"/>
        <v>158.74213499999999</v>
      </c>
      <c r="H42" s="111">
        <f t="shared" si="7"/>
        <v>206.89760935034096</v>
      </c>
      <c r="I42" s="110">
        <f t="shared" si="6"/>
        <v>182.81987217517047</v>
      </c>
      <c r="J42" s="26"/>
      <c r="K42" s="25"/>
      <c r="L42" s="25"/>
      <c r="M42" s="25"/>
      <c r="N42" s="29"/>
      <c r="O42" s="83"/>
      <c r="P42" s="83"/>
      <c r="Q42" s="83"/>
      <c r="R42" s="83"/>
      <c r="S42" s="83"/>
      <c r="T42" s="89">
        <v>3.3657569999999998E-2</v>
      </c>
      <c r="U42" s="90">
        <v>3.3261209999999999E-2</v>
      </c>
      <c r="V42" s="90">
        <v>3.5870579999999999E-2</v>
      </c>
      <c r="W42" s="91">
        <v>3.4351200000000005E-2</v>
      </c>
      <c r="X42" s="69">
        <v>2041</v>
      </c>
      <c r="Y42" s="33"/>
      <c r="Z42" s="89">
        <v>0.11854285358160271</v>
      </c>
      <c r="AA42" s="90">
        <v>0.11040539576082935</v>
      </c>
      <c r="AB42" s="90">
        <v>0.14526022636305461</v>
      </c>
      <c r="AC42" s="90">
        <v>0.10264392222888738</v>
      </c>
      <c r="AD42" s="90">
        <v>7.6525326221463786E-5</v>
      </c>
      <c r="AE42" s="90">
        <v>8.9646018894695692E-5</v>
      </c>
      <c r="AF42" s="125">
        <v>146.98345833333332</v>
      </c>
      <c r="AG42" s="34">
        <v>0.17</v>
      </c>
      <c r="AH42" s="31">
        <v>0</v>
      </c>
      <c r="AI42" s="26"/>
      <c r="AJ42" s="25"/>
      <c r="AK42" s="25"/>
      <c r="AL42" s="27"/>
      <c r="AM42" s="147"/>
      <c r="AN42" s="28"/>
      <c r="AO42" s="28"/>
      <c r="AP42" s="27"/>
      <c r="AQ42" s="33"/>
      <c r="AR42" s="3"/>
      <c r="AS42" s="3"/>
      <c r="AT42" s="3"/>
      <c r="AU42" s="3"/>
      <c r="AV42" s="3"/>
    </row>
    <row r="43" spans="1:48" x14ac:dyDescent="0.2">
      <c r="A43" s="69">
        <f t="shared" si="4"/>
        <v>2042</v>
      </c>
      <c r="B43" s="24"/>
      <c r="C43" s="89">
        <f t="shared" si="0"/>
        <v>0.1340128277204598</v>
      </c>
      <c r="D43" s="90">
        <f t="shared" si="1"/>
        <v>0.12522472828451947</v>
      </c>
      <c r="E43" s="90">
        <f t="shared" si="2"/>
        <v>0.16573882962650632</v>
      </c>
      <c r="F43" s="91">
        <f t="shared" si="3"/>
        <v>0.1168347972164374</v>
      </c>
      <c r="G43" s="108">
        <f t="shared" si="5"/>
        <v>158.74213499999999</v>
      </c>
      <c r="H43" s="111">
        <f t="shared" si="7"/>
        <v>206.89760935034096</v>
      </c>
      <c r="I43" s="110">
        <f t="shared" si="6"/>
        <v>182.81987217517047</v>
      </c>
      <c r="J43" s="26"/>
      <c r="K43" s="25"/>
      <c r="L43" s="25"/>
      <c r="M43" s="25"/>
      <c r="N43" s="29"/>
      <c r="O43" s="83"/>
      <c r="P43" s="83"/>
      <c r="Q43" s="83"/>
      <c r="R43" s="83"/>
      <c r="S43" s="83"/>
      <c r="T43" s="89">
        <v>3.3657569999999998E-2</v>
      </c>
      <c r="U43" s="90">
        <v>3.3261209999999999E-2</v>
      </c>
      <c r="V43" s="90">
        <v>3.5870579999999999E-2</v>
      </c>
      <c r="W43" s="91">
        <v>3.4351200000000005E-2</v>
      </c>
      <c r="X43" s="69">
        <v>2042</v>
      </c>
      <c r="Y43" s="33"/>
      <c r="Z43" s="89">
        <v>0.1229475483673943</v>
      </c>
      <c r="AA43" s="90">
        <v>0.11488507182066006</v>
      </c>
      <c r="AB43" s="90">
        <v>0.15205397213440947</v>
      </c>
      <c r="AC43" s="90">
        <v>0.10718788735452972</v>
      </c>
      <c r="AD43" s="90">
        <v>7.6525326221463786E-5</v>
      </c>
      <c r="AE43" s="90">
        <v>8.9646018894695692E-5</v>
      </c>
      <c r="AF43" s="125">
        <v>146.98345833333332</v>
      </c>
      <c r="AG43" s="34">
        <v>0.17</v>
      </c>
      <c r="AH43" s="31">
        <v>0</v>
      </c>
      <c r="AI43" s="26"/>
      <c r="AJ43" s="25"/>
      <c r="AK43" s="25"/>
      <c r="AL43" s="27"/>
      <c r="AM43" s="147"/>
      <c r="AN43" s="28"/>
      <c r="AO43" s="28"/>
      <c r="AP43" s="27"/>
      <c r="AQ43" s="33"/>
      <c r="AR43" s="3"/>
      <c r="AS43" s="3"/>
      <c r="AT43" s="3"/>
      <c r="AU43" s="3"/>
      <c r="AV43" s="3"/>
    </row>
    <row r="44" spans="1:48" x14ac:dyDescent="0.2">
      <c r="A44" s="69">
        <f t="shared" si="4"/>
        <v>2043</v>
      </c>
      <c r="B44" s="24"/>
      <c r="C44" s="89">
        <f t="shared" si="0"/>
        <v>0.13899234007109809</v>
      </c>
      <c r="D44" s="90">
        <f t="shared" si="1"/>
        <v>0.13030569569131348</v>
      </c>
      <c r="E44" s="90">
        <f t="shared" si="2"/>
        <v>0.17349034909688191</v>
      </c>
      <c r="F44" s="91">
        <f t="shared" si="3"/>
        <v>0.12200698113619389</v>
      </c>
      <c r="G44" s="108">
        <f t="shared" si="5"/>
        <v>158.74213499999999</v>
      </c>
      <c r="H44" s="111">
        <f t="shared" si="7"/>
        <v>206.89760935034096</v>
      </c>
      <c r="I44" s="110">
        <f t="shared" si="6"/>
        <v>182.81987217517047</v>
      </c>
      <c r="J44" s="26"/>
      <c r="K44" s="25"/>
      <c r="L44" s="25"/>
      <c r="M44" s="25"/>
      <c r="N44" s="29"/>
      <c r="O44" s="83"/>
      <c r="P44" s="83"/>
      <c r="Q44" s="83"/>
      <c r="R44" s="83"/>
      <c r="S44" s="83"/>
      <c r="T44" s="89">
        <v>3.3657569999999998E-2</v>
      </c>
      <c r="U44" s="90">
        <v>3.3261209999999999E-2</v>
      </c>
      <c r="V44" s="90">
        <v>3.5870579999999999E-2</v>
      </c>
      <c r="W44" s="91">
        <v>3.4351200000000005E-2</v>
      </c>
      <c r="X44" s="69">
        <v>2043</v>
      </c>
      <c r="Y44" s="33"/>
      <c r="Z44" s="89">
        <v>0.12751590832210832</v>
      </c>
      <c r="AA44" s="90">
        <v>0.11954650980854448</v>
      </c>
      <c r="AB44" s="90">
        <v>0.15916545788704761</v>
      </c>
      <c r="AC44" s="90">
        <v>0.11193301021669164</v>
      </c>
      <c r="AD44" s="90">
        <v>7.6525326221463786E-5</v>
      </c>
      <c r="AE44" s="90">
        <v>8.9646018894695692E-5</v>
      </c>
      <c r="AF44" s="125">
        <v>146.98345833333332</v>
      </c>
      <c r="AG44" s="34">
        <v>0.17</v>
      </c>
      <c r="AH44" s="31">
        <v>0</v>
      </c>
      <c r="AI44" s="26"/>
      <c r="AJ44" s="25"/>
      <c r="AK44" s="25"/>
      <c r="AL44" s="27"/>
      <c r="AM44" s="147"/>
      <c r="AN44" s="28"/>
      <c r="AO44" s="28"/>
      <c r="AP44" s="27"/>
      <c r="AQ44" s="33"/>
      <c r="AR44" s="3"/>
      <c r="AS44" s="3"/>
      <c r="AT44" s="3"/>
      <c r="AU44" s="3"/>
      <c r="AV44" s="3"/>
    </row>
    <row r="45" spans="1:48" x14ac:dyDescent="0.2">
      <c r="A45" s="69">
        <f t="shared" si="4"/>
        <v>2044</v>
      </c>
      <c r="B45" s="24"/>
      <c r="C45" s="89">
        <f t="shared" si="0"/>
        <v>0.14415687607709776</v>
      </c>
      <c r="D45" s="90">
        <f t="shared" si="1"/>
        <v>0.1355928222979921</v>
      </c>
      <c r="E45" s="90">
        <f t="shared" si="2"/>
        <v>0.18160440312982812</v>
      </c>
      <c r="F45" s="91">
        <f t="shared" si="3"/>
        <v>0.12740813354082933</v>
      </c>
      <c r="G45" s="108">
        <f t="shared" si="5"/>
        <v>158.74213499999999</v>
      </c>
      <c r="H45" s="111">
        <f t="shared" si="7"/>
        <v>206.89760935034096</v>
      </c>
      <c r="I45" s="110">
        <f t="shared" si="6"/>
        <v>182.81987217517047</v>
      </c>
      <c r="J45" s="26"/>
      <c r="K45" s="25"/>
      <c r="L45" s="25"/>
      <c r="M45" s="25"/>
      <c r="N45" s="29"/>
      <c r="O45" s="83"/>
      <c r="P45" s="83"/>
      <c r="Q45" s="83"/>
      <c r="R45" s="83"/>
      <c r="S45" s="83"/>
      <c r="T45" s="89">
        <v>3.3657569999999998E-2</v>
      </c>
      <c r="U45" s="90">
        <v>3.3261209999999999E-2</v>
      </c>
      <c r="V45" s="90">
        <v>3.5870579999999999E-2</v>
      </c>
      <c r="W45" s="91">
        <v>3.4351200000000005E-2</v>
      </c>
      <c r="X45" s="69">
        <v>2044</v>
      </c>
      <c r="Y45" s="33"/>
      <c r="Z45" s="89">
        <v>0.13225401474963097</v>
      </c>
      <c r="AA45" s="90">
        <v>0.12439708467705697</v>
      </c>
      <c r="AB45" s="90">
        <v>0.16660954415580559</v>
      </c>
      <c r="AC45" s="90">
        <v>0.11688819590901774</v>
      </c>
      <c r="AD45" s="90">
        <v>7.6525326221463786E-5</v>
      </c>
      <c r="AE45" s="90">
        <v>8.9646018894695692E-5</v>
      </c>
      <c r="AF45" s="125">
        <v>146.98345833333332</v>
      </c>
      <c r="AG45" s="34">
        <v>0.17</v>
      </c>
      <c r="AH45" s="31">
        <v>0</v>
      </c>
      <c r="AI45" s="26"/>
      <c r="AJ45" s="25"/>
      <c r="AK45" s="25"/>
      <c r="AL45" s="27"/>
      <c r="AM45" s="147"/>
      <c r="AN45" s="28"/>
      <c r="AO45" s="28"/>
      <c r="AP45" s="27"/>
      <c r="AQ45" s="33"/>
      <c r="AR45" s="3"/>
      <c r="AS45" s="3"/>
      <c r="AT45" s="3"/>
      <c r="AU45" s="3"/>
      <c r="AV45" s="3"/>
    </row>
    <row r="46" spans="1:48" ht="13.5" thickBot="1" x14ac:dyDescent="0.25">
      <c r="A46" s="70">
        <f t="shared" si="4"/>
        <v>2045</v>
      </c>
      <c r="B46" s="24"/>
      <c r="C46" s="95">
        <f t="shared" si="0"/>
        <v>0.14951331065926091</v>
      </c>
      <c r="D46" s="96">
        <f t="shared" si="1"/>
        <v>0.14109447297137975</v>
      </c>
      <c r="E46" s="96">
        <f t="shared" si="2"/>
        <v>0.19009794727961535</v>
      </c>
      <c r="F46" s="97">
        <f t="shared" si="3"/>
        <v>0.13304839068378738</v>
      </c>
      <c r="G46" s="112">
        <f t="shared" si="5"/>
        <v>158.74213499999999</v>
      </c>
      <c r="H46" s="113">
        <f t="shared" si="7"/>
        <v>206.89760935034096</v>
      </c>
      <c r="I46" s="114">
        <f t="shared" si="6"/>
        <v>182.81987217517047</v>
      </c>
      <c r="J46" s="42"/>
      <c r="K46" s="41"/>
      <c r="L46" s="41"/>
      <c r="M46" s="41"/>
      <c r="N46" s="149"/>
      <c r="O46" s="135"/>
      <c r="P46" s="135"/>
      <c r="Q46" s="135"/>
      <c r="R46" s="135"/>
      <c r="S46" s="135"/>
      <c r="T46" s="95">
        <v>3.3657569999999998E-2</v>
      </c>
      <c r="U46" s="96">
        <v>3.3261209999999999E-2</v>
      </c>
      <c r="V46" s="96">
        <v>3.5870579999999999E-2</v>
      </c>
      <c r="W46" s="97">
        <v>3.4351200000000005E-2</v>
      </c>
      <c r="X46" s="70">
        <v>2045</v>
      </c>
      <c r="Y46" s="33"/>
      <c r="Z46" s="95">
        <v>0.13716817491675312</v>
      </c>
      <c r="AA46" s="96">
        <v>0.12944447061594472</v>
      </c>
      <c r="AB46" s="96">
        <v>0.17440178649505994</v>
      </c>
      <c r="AC46" s="96">
        <v>0.12206274374659393</v>
      </c>
      <c r="AD46" s="96">
        <v>7.6525326221463786E-5</v>
      </c>
      <c r="AE46" s="96">
        <v>8.9646018894695692E-5</v>
      </c>
      <c r="AF46" s="127">
        <v>146.98345833333332</v>
      </c>
      <c r="AG46" s="44">
        <v>0.17</v>
      </c>
      <c r="AH46" s="72">
        <v>0</v>
      </c>
      <c r="AI46" s="42"/>
      <c r="AJ46" s="41"/>
      <c r="AK46" s="41"/>
      <c r="AL46" s="43"/>
      <c r="AM46" s="148"/>
      <c r="AN46" s="146"/>
      <c r="AO46" s="146"/>
      <c r="AP46" s="43"/>
      <c r="AQ46" s="33"/>
      <c r="AR46" s="3"/>
      <c r="AS46" s="3"/>
      <c r="AT46" s="3"/>
      <c r="AU46" s="3"/>
      <c r="AV46" s="3"/>
    </row>
    <row r="47" spans="1:48" ht="13.5" thickBot="1" x14ac:dyDescent="0.25">
      <c r="A47" s="24"/>
      <c r="B47" s="24"/>
      <c r="C47" s="33"/>
      <c r="D47" s="33"/>
      <c r="E47" s="33"/>
      <c r="F47" s="33"/>
      <c r="G47" s="115"/>
      <c r="H47" s="115"/>
      <c r="I47" s="115"/>
      <c r="J47" s="33"/>
      <c r="K47" s="33"/>
      <c r="L47" s="33"/>
      <c r="M47" s="30"/>
      <c r="N47" s="30"/>
      <c r="O47" s="30"/>
      <c r="P47" s="30"/>
      <c r="Q47" s="30"/>
      <c r="R47" s="30"/>
      <c r="S47" s="30"/>
      <c r="T47" s="33"/>
      <c r="U47" s="33"/>
      <c r="V47" s="33"/>
      <c r="W47" s="33"/>
      <c r="X47" s="24"/>
      <c r="Y47" s="33"/>
      <c r="Z47" s="33"/>
      <c r="AA47" s="33"/>
      <c r="AB47" s="33"/>
      <c r="AC47" s="33"/>
      <c r="AD47" s="30"/>
      <c r="AE47" s="30"/>
      <c r="AF47" s="35"/>
      <c r="AG47" s="45"/>
      <c r="AH47" s="46"/>
      <c r="AI47" s="33"/>
      <c r="AJ47" s="33"/>
      <c r="AK47" s="33"/>
      <c r="AL47" s="33"/>
      <c r="AM47" s="33"/>
      <c r="AN47" s="33"/>
      <c r="AO47" s="33"/>
      <c r="AP47" s="33"/>
      <c r="AR47" s="3"/>
    </row>
    <row r="48" spans="1:48" x14ac:dyDescent="0.2">
      <c r="A48" s="47" t="s">
        <v>33</v>
      </c>
      <c r="B48" s="73"/>
      <c r="C48" s="48"/>
      <c r="D48" s="49"/>
      <c r="E48" s="49"/>
      <c r="F48" s="49"/>
      <c r="G48" s="116"/>
      <c r="H48" s="117"/>
      <c r="I48" s="118"/>
      <c r="J48" s="51"/>
      <c r="K48" s="52"/>
      <c r="L48" s="52"/>
      <c r="M48" s="49"/>
      <c r="N48" s="49"/>
      <c r="O48" s="51"/>
      <c r="P48" s="49"/>
      <c r="Q48" s="49"/>
      <c r="R48" s="49"/>
      <c r="S48" s="50"/>
      <c r="T48" s="51"/>
      <c r="U48" s="49"/>
      <c r="V48" s="49"/>
      <c r="W48" s="50"/>
      <c r="X48" s="78" t="s">
        <v>33</v>
      </c>
      <c r="Y48" s="33"/>
      <c r="Z48" s="76"/>
      <c r="AA48" s="54"/>
      <c r="AB48" s="54"/>
      <c r="AC48" s="54"/>
      <c r="AD48" s="49"/>
      <c r="AE48" s="50"/>
      <c r="AF48" s="54"/>
      <c r="AG48" s="55"/>
      <c r="AH48" s="77"/>
      <c r="AI48" s="51"/>
      <c r="AJ48" s="49"/>
      <c r="AK48" s="49"/>
      <c r="AL48" s="50"/>
      <c r="AM48" s="49"/>
      <c r="AN48" s="49"/>
      <c r="AO48" s="49"/>
      <c r="AP48" s="49"/>
      <c r="AQ48" s="33"/>
      <c r="AR48" s="3"/>
    </row>
    <row r="49" spans="1:43" x14ac:dyDescent="0.2">
      <c r="A49" s="65" t="str">
        <f>"10 years ("&amp;$A$17&amp;"-"&amp;$A$26&amp;")"</f>
        <v>10 years (2016-2025)</v>
      </c>
      <c r="B49" s="73">
        <v>10</v>
      </c>
      <c r="C49" s="89">
        <f>-PMT($F$7,$B49,NPV($F$7,C$17:C26))</f>
        <v>6.3417335128999844E-2</v>
      </c>
      <c r="D49" s="90">
        <f>-PMT($F$7,$B49,NPV($F$7,D$17:D26))</f>
        <v>5.8198120201587225E-2</v>
      </c>
      <c r="E49" s="90">
        <f>-PMT($F$7,$B49,NPV($F$7,E$17:E26))</f>
        <v>5.624578548042574E-2</v>
      </c>
      <c r="F49" s="103">
        <f>-PMT($F$7,$B49,NPV($F$7,F$17:F26))</f>
        <v>4.4091922627709529E-2</v>
      </c>
      <c r="G49" s="119">
        <f>-PMT($F$7,$B49,NPV($F$7,G$17:G26))</f>
        <v>132.8573862851635</v>
      </c>
      <c r="H49" s="120">
        <f>-PMT($F$7,$B49,NPV($F$7,H$17:H26))</f>
        <v>111.927737937071</v>
      </c>
      <c r="I49" s="121">
        <f>-PMT($F$7,$B49,NPV($F$7,I$17:I26))</f>
        <v>122.39256211111726</v>
      </c>
      <c r="J49" s="89">
        <f>-PMT($F$7,$B49,NPV($F$7,J$17:J26))</f>
        <v>6.5302620930941314E-4</v>
      </c>
      <c r="K49" s="90">
        <f>-PMT($F$7,$B49,NPV($F$7,K$17:K26))</f>
        <v>2.6928617802529317E-4</v>
      </c>
      <c r="L49" s="90">
        <f>-PMT($F$7,$B49,NPV($F$7,L$17:L26))</f>
        <v>2.573172344130575E-3</v>
      </c>
      <c r="M49" s="90">
        <f>-PMT($F$7,$B49,NPV($F$7,M$17:M26))</f>
        <v>1.7219378238852046E-4</v>
      </c>
      <c r="N49" s="103">
        <f>-PMT($F$7,$B49,NPV($F$7,N$17:N26))</f>
        <v>0</v>
      </c>
      <c r="O49" s="89">
        <f>-PMT($F$7,$B49,NPV($F$7,O$17:O26))</f>
        <v>3.9208548121569796E-4</v>
      </c>
      <c r="P49" s="90">
        <f>-PMT($F$7,$B49,NPV($F$7,P$17:P26))</f>
        <v>1.6133795255180699E-4</v>
      </c>
      <c r="Q49" s="90">
        <f>-PMT($F$7,$B49,NPV($F$7,Q$17:Q26))</f>
        <v>1.322719648214821E-3</v>
      </c>
      <c r="R49" s="90">
        <f>-PMT($F$7,$B49,NPV($F$7,R$17:R26))</f>
        <v>9.4565325282406615E-5</v>
      </c>
      <c r="S49" s="91">
        <f>-PMT($F$7,$B49,NPV($F$7,S$17:S26))</f>
        <v>0</v>
      </c>
      <c r="T49" s="26">
        <f>-PMT($F$7,$B49,NPV($F$7,T$17:T26))</f>
        <v>4.4518199461103684E-2</v>
      </c>
      <c r="U49" s="25">
        <f>-PMT($F$7,$B49,NPV($F$7,U$17:U26))</f>
        <v>4.399394196008969E-2</v>
      </c>
      <c r="V49" s="25">
        <f>-PMT($F$7,$B49,NPV($F$7,V$17:V26))</f>
        <v>4.7445303841765055E-2</v>
      </c>
      <c r="W49" s="27">
        <f>-PMT($F$7,$B49,NPV($F$7,W$17:W26))</f>
        <v>4.5435650087878143E-2</v>
      </c>
      <c r="X49" s="79" t="str">
        <f>"10 years ("&amp;$A$17&amp;"-"&amp;$A$26&amp;")"</f>
        <v>10 years (2016-2025)</v>
      </c>
      <c r="Y49" s="33"/>
      <c r="Z49" s="89">
        <f>-PMT($F$7,$B49,NPV($F$7,Z$17:Z26))</f>
        <v>5.8181041402752126E-2</v>
      </c>
      <c r="AA49" s="90">
        <f>-PMT($F$7,$B49,NPV($F$7,AA$17:AA26))</f>
        <v>5.3392770827144227E-2</v>
      </c>
      <c r="AB49" s="90">
        <f>-PMT($F$7,$B49,NPV($F$7,AB$17:AB26))</f>
        <v>5.1601638055436452E-2</v>
      </c>
      <c r="AC49" s="90">
        <f>-PMT($F$7,$B49,NPV($F$7,AC$17:AC26))</f>
        <v>4.0451305163036258E-2</v>
      </c>
      <c r="AD49" s="90">
        <f>-PMT($F$7,$B49,NPV($F$7,AD$17:AD26))</f>
        <v>1.0096963160754289E-3</v>
      </c>
      <c r="AE49" s="91">
        <f>-PMT($F$7,$B49,NPV($F$7,AE$17:AE26))</f>
        <v>6.7384741809308672E-4</v>
      </c>
      <c r="AF49" s="150">
        <f>-PMT($F$7,$B49,NPV($F$7,AF$17:AF26))</f>
        <v>123.0160984121884</v>
      </c>
      <c r="AG49" s="91"/>
      <c r="AH49" s="31">
        <f>-PMT($F$7,$B49,NPV($F$7,AH$17:AH26))</f>
        <v>0</v>
      </c>
      <c r="AI49" s="89">
        <f>-PMT($F$7,$B49,NPV($F$7,AI$17:AI26))</f>
        <v>4.3904336039014499E-4</v>
      </c>
      <c r="AJ49" s="90">
        <f>-PMT($F$7,$B49,NPV($F$7,AJ$17:AJ26))</f>
        <v>3.5804576177049367E-4</v>
      </c>
      <c r="AK49" s="90">
        <f>-PMT($F$7,$B49,NPV($F$7,AK$17:AK26))</f>
        <v>-6.8108318136475251E-4</v>
      </c>
      <c r="AL49" s="91">
        <f>-PMT($F$7,$B49,NPV($F$7,AL$17:AL26))</f>
        <v>1.2867277278101456E-4</v>
      </c>
      <c r="AM49" s="99">
        <f>-PMT($F$7,$B49,NPV($F$7,AM$17:AM26))</f>
        <v>2.6360737866121925E-4</v>
      </c>
      <c r="AN49" s="90">
        <f>-PMT($F$7,$B49,NPV($F$7,AN$17:AN26))</f>
        <v>2.1451665491155542E-4</v>
      </c>
      <c r="AO49" s="90">
        <f>-PMT($F$7,$B49,NPV($F$7,AO$17:AO26))</f>
        <v>-3.5010562277910977E-4</v>
      </c>
      <c r="AP49" s="90">
        <f>-PMT($F$7,$B49,NPV($F$7,AP$17:AP26))</f>
        <v>7.066447141262767E-5</v>
      </c>
      <c r="AQ49" s="46"/>
    </row>
    <row r="50" spans="1:43" x14ac:dyDescent="0.2">
      <c r="A50" s="65" t="str">
        <f>"15 years ("&amp;$A$17&amp;"-"&amp;$A$31&amp;")"</f>
        <v>15 years (2016-2030)</v>
      </c>
      <c r="B50" s="73">
        <v>15</v>
      </c>
      <c r="C50" s="89">
        <f>-PMT($F$7,$B50,NPV($F$7,C$17:C31))</f>
        <v>6.7395393242366458E-2</v>
      </c>
      <c r="D50" s="90">
        <f>-PMT($F$7,$B50,NPV($F$7,D$17:D31))</f>
        <v>6.1912234097791785E-2</v>
      </c>
      <c r="E50" s="90">
        <f>-PMT($F$7,$B50,NPV($F$7,E$17:E31))</f>
        <v>6.2676200315599881E-2</v>
      </c>
      <c r="F50" s="103">
        <f>-PMT($F$7,$B50,NPV($F$7,F$17:F31))</f>
        <v>4.9244207578957325E-2</v>
      </c>
      <c r="G50" s="119">
        <f>-PMT($F$7,$B50,NPV($F$7,G$17:G31))</f>
        <v>140.65182483547417</v>
      </c>
      <c r="H50" s="120">
        <f>-PMT($F$7,$B50,NPV($F$7,H$17:H31))</f>
        <v>140.10204723213823</v>
      </c>
      <c r="I50" s="121">
        <f>-PMT($F$7,$B50,NPV($F$7,I$17:I31))</f>
        <v>140.37693603380617</v>
      </c>
      <c r="J50" s="89">
        <f>-PMT($F$7,$B50,NPV($F$7,J$17:J31))</f>
        <v>4.60898617951967E-4</v>
      </c>
      <c r="K50" s="90">
        <f>-PMT($F$7,$B50,NPV($F$7,K$17:K31))</f>
        <v>1.9005918218302042E-4</v>
      </c>
      <c r="L50" s="90">
        <f>-PMT($F$7,$B50,NPV($F$7,L$17:L31))</f>
        <v>1.8161163522306268E-3</v>
      </c>
      <c r="M50" s="90">
        <f>-PMT($F$7,$B50,NPV($F$7,M$17:M31))</f>
        <v>1.2153245182413053E-4</v>
      </c>
      <c r="N50" s="103">
        <f>-PMT($F$7,$B50,NPV($F$7,N$17:N31))</f>
        <v>0</v>
      </c>
      <c r="O50" s="89">
        <f>-PMT($F$7,$B50,NPV($F$7,O$17:O31))</f>
        <v>2.7672956128736834E-4</v>
      </c>
      <c r="P50" s="90">
        <f>-PMT($F$7,$B50,NPV($F$7,P$17:P31))</f>
        <v>1.1387052815684896E-4</v>
      </c>
      <c r="Q50" s="90">
        <f>-PMT($F$7,$B50,NPV($F$7,Q$17:Q31))</f>
        <v>9.3356078073011483E-4</v>
      </c>
      <c r="R50" s="90">
        <f>-PMT($F$7,$B50,NPV($F$7,R$17:R31))</f>
        <v>6.6743152277044687E-5</v>
      </c>
      <c r="S50" s="91">
        <f>-PMT($F$7,$B50,NPV($F$7,S$17:S31))</f>
        <v>0</v>
      </c>
      <c r="T50" s="26">
        <f>-PMT($F$7,$B50,NPV($F$7,T$17:T31))</f>
        <v>4.2053220693120896E-2</v>
      </c>
      <c r="U50" s="25">
        <f>-PMT($F$7,$B50,NPV($F$7,U$17:U31))</f>
        <v>4.1557991401347139E-2</v>
      </c>
      <c r="V50" s="25">
        <f>-PMT($F$7,$B50,NPV($F$7,V$17:V31))</f>
        <v>4.4818250905524333E-2</v>
      </c>
      <c r="W50" s="27">
        <f>-PMT($F$7,$B50,NPV($F$7,W$17:W31))</f>
        <v>4.2919871953724965E-2</v>
      </c>
      <c r="X50" s="79" t="str">
        <f>"15 years ("&amp;$A$17&amp;"-"&amp;$A$31&amp;")"</f>
        <v>15 years (2016-2030)</v>
      </c>
      <c r="Y50" s="33"/>
      <c r="Z50" s="89">
        <f>-PMT($F$7,$B50,NPV($F$7,Z$17:Z31))</f>
        <v>6.1830636002171049E-2</v>
      </c>
      <c r="AA50" s="90">
        <f>-PMT($F$7,$B50,NPV($F$7,AA$17:AA31))</f>
        <v>5.6800214768616304E-2</v>
      </c>
      <c r="AB50" s="90">
        <f>-PMT($F$7,$B50,NPV($F$7,AB$17:AB31))</f>
        <v>5.7501101206972376E-2</v>
      </c>
      <c r="AC50" s="90">
        <f>-PMT($F$7,$B50,NPV($F$7,AC$17:AC31))</f>
        <v>4.517817209078652E-2</v>
      </c>
      <c r="AD50" s="90">
        <f>-PMT($F$7,$B50,NPV($F$7,AD$17:AD31))</f>
        <v>7.3550285155322298E-4</v>
      </c>
      <c r="AE50" s="91">
        <f>-PMT($F$7,$B50,NPV($F$7,AE$17:AE31))</f>
        <v>5.0250262009858841E-4</v>
      </c>
      <c r="AF50" s="150">
        <f>-PMT($F$7,$B50,NPV($F$7,AF$17:AF31))</f>
        <v>130.23317114395758</v>
      </c>
      <c r="AG50" s="91"/>
      <c r="AH50" s="31">
        <f>-PMT($F$7,$B50,NPV($F$7,AH$17:AH31))</f>
        <v>0</v>
      </c>
      <c r="AI50" s="89">
        <f>-PMT($F$7,$B50,NPV($F$7,AI$17:AI31))</f>
        <v>3.0987190887605973E-4</v>
      </c>
      <c r="AJ50" s="90">
        <f>-PMT($F$7,$B50,NPV($F$7,AJ$17:AJ31))</f>
        <v>2.5270470681122324E-4</v>
      </c>
      <c r="AK50" s="90">
        <f>-PMT($F$7,$B50,NPV($F$7,AK$17:AK31))</f>
        <v>-4.807009160218991E-4</v>
      </c>
      <c r="AL50" s="91">
        <f>-PMT($F$7,$B50,NPV($F$7,AL$17:AL31))</f>
        <v>9.0815808458183161E-5</v>
      </c>
      <c r="AM50" s="99">
        <f>-PMT($F$7,$B50,NPV($F$7,AM$17:AM31))</f>
        <v>1.8605114890469905E-4</v>
      </c>
      <c r="AN50" s="90">
        <f>-PMT($F$7,$B50,NPV($F$7,AN$17:AN31))</f>
        <v>1.5140346339386924E-4</v>
      </c>
      <c r="AO50" s="90">
        <f>-PMT($F$7,$B50,NPV($F$7,AO$17:AO31))</f>
        <v>-2.4710064523558527E-4</v>
      </c>
      <c r="AP50" s="90">
        <f>-PMT($F$7,$B50,NPV($F$7,AP$17:AP31))</f>
        <v>4.9874196085986875E-5</v>
      </c>
      <c r="AQ50" s="46"/>
    </row>
    <row r="51" spans="1:43" ht="13.5" thickBot="1" x14ac:dyDescent="0.25">
      <c r="A51" s="66" t="str">
        <f>"30 years ("&amp;$A$17&amp;"-"&amp;$A$46&amp;")"</f>
        <v>30 years (2016-2045)</v>
      </c>
      <c r="B51" s="73">
        <f>2039-2010+1</f>
        <v>30</v>
      </c>
      <c r="C51" s="95">
        <f>-PMT($F$7,$B51,NPV($F$7,C17:C$46))</f>
        <v>8.7106306639258779E-2</v>
      </c>
      <c r="D51" s="96">
        <f>-PMT($F$7,$B51,NPV($F$7,D17:D$46))</f>
        <v>8.0226412029877195E-2</v>
      </c>
      <c r="E51" s="96">
        <f>-PMT($F$7,$B51,NPV($F$7,E17:E$46))</f>
        <v>9.3591291847748961E-2</v>
      </c>
      <c r="F51" s="104">
        <f>-PMT($F$7,$B51,NPV($F$7,F17:F$46))</f>
        <v>6.930444133434116E-2</v>
      </c>
      <c r="G51" s="122">
        <f>-PMT($F$7,$B51,NPV($F$7,G17:G$46))</f>
        <v>148.08558994958332</v>
      </c>
      <c r="H51" s="123">
        <f>-PMT($F$7,$B51,NPV($F$7,H17:H$46))</f>
        <v>167.55002987785863</v>
      </c>
      <c r="I51" s="124">
        <f>-PMT($F$7,$B51,NPV($F$7,I17:I$46))</f>
        <v>157.81780991372094</v>
      </c>
      <c r="J51" s="95">
        <f>-PMT($F$7,$B51,NPV($F$7,J17:J$46))</f>
        <v>2.7150374101994748E-4</v>
      </c>
      <c r="K51" s="96">
        <f>-PMT($F$7,$B51,NPV($F$7,K17:K$46))</f>
        <v>1.1195906641503431E-4</v>
      </c>
      <c r="L51" s="96">
        <f>-PMT($F$7,$B51,NPV($F$7,L17:L$46))</f>
        <v>1.0698282974879801E-3</v>
      </c>
      <c r="M51" s="96">
        <f>-PMT($F$7,$B51,NPV($F$7,M17:M$46))</f>
        <v>7.1591699433164177E-5</v>
      </c>
      <c r="N51" s="104">
        <f>-PMT($F$7,$B51,NPV($F$7,N17:N$46))</f>
        <v>0</v>
      </c>
      <c r="O51" s="95">
        <f>-PMT($F$7,$B51,NPV($F$7,O17:O$46))</f>
        <v>1.6301439885888183E-4</v>
      </c>
      <c r="P51" s="96">
        <f>-PMT($F$7,$B51,NPV($F$7,P17:P$46))</f>
        <v>6.7078253616555068E-5</v>
      </c>
      <c r="Q51" s="96">
        <f>-PMT($F$7,$B51,NPV($F$7,Q17:Q$46))</f>
        <v>5.4993708934085851E-4</v>
      </c>
      <c r="R51" s="96">
        <f>-PMT($F$7,$B51,NPV($F$7,R17:R$46))</f>
        <v>3.9316706158077821E-5</v>
      </c>
      <c r="S51" s="97">
        <f>-PMT($F$7,$B51,NPV($F$7,S17:S$46))</f>
        <v>0</v>
      </c>
      <c r="T51" s="42">
        <f>-PMT($F$7,$B51,NPV($F$7,T17:T$46))</f>
        <v>3.8603235885499798E-2</v>
      </c>
      <c r="U51" s="41">
        <f>-PMT($F$7,$B51,NPV($F$7,U17:U$46))</f>
        <v>3.814863448154885E-2</v>
      </c>
      <c r="V51" s="41">
        <f>-PMT($F$7,$B51,NPV($F$7,V17:V$46))</f>
        <v>4.1141427057559139E-2</v>
      </c>
      <c r="W51" s="43">
        <f>-PMT($F$7,$B51,NPV($F$7,W17:W$46))</f>
        <v>3.9398788342413914E-2</v>
      </c>
      <c r="X51" s="80" t="str">
        <f>"30 years ("&amp;$A$17&amp;"-"&amp;$A$46&amp;")"</f>
        <v>30 years (2016-2045)</v>
      </c>
      <c r="Y51" s="33"/>
      <c r="Z51" s="95">
        <f>-PMT($F$7,$B51,NPV($F$7,Z17:Z$46))</f>
        <v>7.9914042788310768E-2</v>
      </c>
      <c r="AA51" s="96">
        <f>-PMT($F$7,$B51,NPV($F$7,AA17:AA$46))</f>
        <v>7.360221287144697E-2</v>
      </c>
      <c r="AB51" s="96">
        <f>-PMT($F$7,$B51,NPV($F$7,AB17:AB$46))</f>
        <v>8.5863570502521969E-2</v>
      </c>
      <c r="AC51" s="96">
        <f>-PMT($F$7,$B51,NPV($F$7,AC17:AC$46))</f>
        <v>6.3582056270037754E-2</v>
      </c>
      <c r="AD51" s="96">
        <f>-PMT($F$7,$B51,NPV($F$7,AD17:AD$46))</f>
        <v>4.6471235132182026E-4</v>
      </c>
      <c r="AE51" s="97">
        <f>-PMT($F$7,$B51,NPV($F$7,AE17:AE$46))</f>
        <v>3.3284942060964561E-4</v>
      </c>
      <c r="AF51" s="151">
        <f>-PMT($F$7,$B51,NPV($F$7,AF17:AF$46))</f>
        <v>137.11628699035492</v>
      </c>
      <c r="AG51" s="97"/>
      <c r="AH51" s="72">
        <f>-PMT($F$7,$B51,NPV($F$7,AH17:AH$46))</f>
        <v>0</v>
      </c>
      <c r="AI51" s="95">
        <f>-PMT($F$7,$B51,NPV($F$7,AI17:AI$46))</f>
        <v>1.8253771918580656E-4</v>
      </c>
      <c r="AJ51" s="96">
        <f>-PMT($F$7,$B51,NPV($F$7,AJ17:AJ$46))</f>
        <v>1.4886196356472134E-4</v>
      </c>
      <c r="AK51" s="96">
        <f>-PMT($F$7,$B51,NPV($F$7,AK17:AK$46))</f>
        <v>-2.8316877492842182E-4</v>
      </c>
      <c r="AL51" s="97">
        <f>-PMT($F$7,$B51,NPV($F$7,AL17:AL$46))</f>
        <v>5.3497300229955019E-5</v>
      </c>
      <c r="AM51" s="100">
        <f>-PMT($F$7,$B51,NPV($F$7,AM17:AM$46))</f>
        <v>1.0959803518861804E-4</v>
      </c>
      <c r="AN51" s="96">
        <f>-PMT($F$7,$B51,NPV($F$7,AN17:AN$46))</f>
        <v>8.9187958292155574E-5</v>
      </c>
      <c r="AO51" s="96">
        <f>-PMT($F$7,$B51,NPV($F$7,AO17:AO$46))</f>
        <v>-1.4556075235811622E-4</v>
      </c>
      <c r="AP51" s="96">
        <f>-PMT($F$7,$B51,NPV($F$7,AP17:AP$46))</f>
        <v>2.9379629901860653E-5</v>
      </c>
      <c r="AQ51" s="46"/>
    </row>
    <row r="52" spans="1:43" x14ac:dyDescent="0.2">
      <c r="C52" s="33"/>
      <c r="D52" s="33"/>
      <c r="E52" s="33"/>
      <c r="F52" s="33"/>
      <c r="G52" s="33"/>
      <c r="H52" s="33"/>
      <c r="I52" s="33"/>
      <c r="J52" s="33"/>
      <c r="K52" s="33"/>
      <c r="L52" s="33"/>
      <c r="M52" s="33"/>
      <c r="N52" s="33"/>
      <c r="O52" s="33"/>
      <c r="P52" s="33"/>
      <c r="Q52" s="33"/>
      <c r="R52" s="33"/>
      <c r="S52" s="33"/>
      <c r="T52" s="33"/>
      <c r="U52" s="33"/>
      <c r="V52" s="33"/>
      <c r="W52" s="33"/>
      <c r="X52" s="36"/>
      <c r="Y52" s="33"/>
      <c r="Z52" s="33"/>
      <c r="AA52" s="33"/>
      <c r="AB52" s="33"/>
      <c r="AC52" s="33"/>
      <c r="AD52" s="33"/>
      <c r="AE52" s="33"/>
      <c r="AF52" s="33"/>
      <c r="AG52" s="33"/>
      <c r="AH52" s="6"/>
      <c r="AI52" s="33"/>
      <c r="AJ52" s="33"/>
      <c r="AK52" s="33"/>
      <c r="AL52" s="33"/>
      <c r="AM52" s="33"/>
      <c r="AN52" s="33"/>
      <c r="AO52" s="33"/>
      <c r="AP52" s="33"/>
    </row>
    <row r="53" spans="1:43" ht="15" x14ac:dyDescent="0.3">
      <c r="A53" s="36"/>
      <c r="B53" s="6"/>
      <c r="C53" s="6" t="s">
        <v>52</v>
      </c>
      <c r="D53" s="56" t="s">
        <v>90</v>
      </c>
      <c r="E53" s="6"/>
      <c r="F53" s="33"/>
      <c r="G53" s="33"/>
      <c r="H53" s="33"/>
      <c r="I53" s="33"/>
      <c r="J53" s="32"/>
      <c r="K53" s="33"/>
      <c r="L53" s="33"/>
      <c r="M53" s="33"/>
      <c r="N53" s="33"/>
      <c r="O53" s="33"/>
      <c r="P53" s="33"/>
      <c r="Q53" s="33"/>
      <c r="R53" s="33"/>
      <c r="S53" s="33"/>
      <c r="T53" s="32"/>
      <c r="U53" s="32"/>
      <c r="V53" s="32"/>
      <c r="W53" s="32"/>
      <c r="X53" s="37" t="s">
        <v>34</v>
      </c>
      <c r="Y53" s="32"/>
      <c r="Z53" s="6" t="s">
        <v>52</v>
      </c>
      <c r="AA53" s="56" t="s">
        <v>90</v>
      </c>
      <c r="AB53" s="33"/>
      <c r="AC53" s="33"/>
      <c r="AD53" s="33"/>
      <c r="AE53" s="33"/>
      <c r="AF53" s="33"/>
      <c r="AG53" s="33"/>
    </row>
    <row r="54" spans="1:43" ht="15" customHeight="1" x14ac:dyDescent="0.3">
      <c r="A54" s="37" t="s">
        <v>34</v>
      </c>
      <c r="D54" s="39" t="s">
        <v>62</v>
      </c>
      <c r="E54" s="33"/>
      <c r="F54" s="33"/>
      <c r="G54" s="33"/>
      <c r="H54" s="33"/>
      <c r="I54" s="33"/>
      <c r="J54" s="32"/>
      <c r="K54" s="33"/>
      <c r="L54" s="33"/>
      <c r="M54" s="33"/>
      <c r="N54" s="33"/>
      <c r="O54" s="33"/>
      <c r="P54" s="33"/>
      <c r="Q54" s="33"/>
      <c r="R54" s="33"/>
      <c r="S54" s="33"/>
      <c r="T54" s="32"/>
      <c r="U54" s="32"/>
      <c r="V54" s="32"/>
      <c r="W54" s="32"/>
      <c r="X54" s="32"/>
      <c r="Y54" s="32"/>
      <c r="AA54" s="180" t="s">
        <v>73</v>
      </c>
      <c r="AB54" s="180"/>
      <c r="AC54" s="180"/>
      <c r="AD54" s="33"/>
      <c r="AE54" s="33"/>
      <c r="AF54" s="180"/>
      <c r="AG54" s="180"/>
      <c r="AH54" s="180"/>
      <c r="AI54" s="180"/>
      <c r="AJ54" s="180"/>
      <c r="AK54" s="180"/>
      <c r="AL54" s="180"/>
      <c r="AM54" s="180"/>
      <c r="AN54" s="180"/>
      <c r="AO54" s="180"/>
      <c r="AP54" s="180"/>
      <c r="AQ54" s="180"/>
    </row>
    <row r="55" spans="1:43" x14ac:dyDescent="0.2">
      <c r="C55" s="57">
        <v>1</v>
      </c>
      <c r="D55" s="14" t="s">
        <v>111</v>
      </c>
      <c r="E55" s="33"/>
      <c r="F55" s="33"/>
      <c r="G55" s="33"/>
      <c r="H55" s="33"/>
      <c r="I55" s="33"/>
      <c r="J55" s="32"/>
      <c r="K55" s="33"/>
      <c r="L55" s="33"/>
      <c r="M55" s="33"/>
      <c r="N55" s="33"/>
      <c r="O55" s="33"/>
      <c r="P55" s="33"/>
      <c r="Q55" s="33"/>
      <c r="R55" s="33"/>
      <c r="S55" s="33"/>
      <c r="T55" s="32"/>
      <c r="U55" s="32"/>
      <c r="V55" s="32"/>
      <c r="W55" s="32"/>
      <c r="X55" s="32"/>
      <c r="Y55" s="32"/>
      <c r="Z55" s="38"/>
      <c r="AA55" s="180"/>
      <c r="AB55" s="180"/>
      <c r="AC55" s="180"/>
      <c r="AD55" s="33"/>
      <c r="AE55" s="33"/>
      <c r="AF55" s="180"/>
      <c r="AG55" s="180"/>
      <c r="AH55" s="180"/>
      <c r="AI55" s="180"/>
      <c r="AJ55" s="180"/>
      <c r="AK55" s="180"/>
      <c r="AL55" s="180"/>
      <c r="AM55" s="180"/>
      <c r="AN55" s="180"/>
      <c r="AO55" s="180"/>
      <c r="AP55" s="180"/>
      <c r="AQ55" s="180"/>
    </row>
    <row r="56" spans="1:43" x14ac:dyDescent="0.2">
      <c r="C56" s="57">
        <v>2</v>
      </c>
      <c r="D56" s="14" t="s">
        <v>88</v>
      </c>
      <c r="Z56" s="39"/>
      <c r="AH56" s="6"/>
    </row>
    <row r="57" spans="1:43" x14ac:dyDescent="0.2">
      <c r="C57" s="57">
        <v>3</v>
      </c>
      <c r="D57" s="3" t="s">
        <v>72</v>
      </c>
      <c r="Z57" s="39"/>
      <c r="AH57" s="6"/>
    </row>
    <row r="58" spans="1:43" x14ac:dyDescent="0.2">
      <c r="C58" s="57">
        <v>4</v>
      </c>
      <c r="D58" s="14" t="s">
        <v>89</v>
      </c>
      <c r="E58" s="130">
        <v>2.1999999999999999E-2</v>
      </c>
      <c r="Z58" s="39"/>
      <c r="AH58" s="6"/>
    </row>
    <row r="59" spans="1:43" x14ac:dyDescent="0.2">
      <c r="C59" s="166">
        <v>5</v>
      </c>
      <c r="D59" s="167" t="s">
        <v>107</v>
      </c>
      <c r="E59" s="6"/>
      <c r="Z59" s="39"/>
      <c r="AH59" s="6"/>
    </row>
    <row r="64" spans="1:43" x14ac:dyDescent="0.2">
      <c r="A64" s="64"/>
    </row>
    <row r="65" spans="1:1" x14ac:dyDescent="0.2">
      <c r="A65" s="63"/>
    </row>
  </sheetData>
  <mergeCells count="23">
    <mergeCell ref="AF11:AG12"/>
    <mergeCell ref="AM12:AP12"/>
    <mergeCell ref="AH10:AH12"/>
    <mergeCell ref="AI10:AL10"/>
    <mergeCell ref="AM10:AP10"/>
    <mergeCell ref="AI11:AL11"/>
    <mergeCell ref="AM11:AP11"/>
    <mergeCell ref="O12:R12"/>
    <mergeCell ref="AI12:AL12"/>
    <mergeCell ref="C10:F12"/>
    <mergeCell ref="G10:I11"/>
    <mergeCell ref="J10:N10"/>
    <mergeCell ref="O10:S10"/>
    <mergeCell ref="T10:W12"/>
    <mergeCell ref="G12:G13"/>
    <mergeCell ref="H12:H13"/>
    <mergeCell ref="I12:I13"/>
    <mergeCell ref="J12:M12"/>
    <mergeCell ref="J11:N11"/>
    <mergeCell ref="O11:S11"/>
    <mergeCell ref="Z10:AG10"/>
    <mergeCell ref="Z11:AC12"/>
    <mergeCell ref="AD11:AE12"/>
  </mergeCells>
  <dataValidations count="2">
    <dataValidation allowBlank="1" showInputMessage="1" showErrorMessage="1" sqref="M1"/>
    <dataValidation type="list" allowBlank="1" showInputMessage="1" showErrorMessage="1" sqref="AD1:AE1 N1:S1">
      <formula1>#REF!</formula1>
    </dataValidation>
  </dataValidations>
  <printOptions horizontalCentered="1" verticalCentered="1"/>
  <pageMargins left="0.5" right="0.5" top="1" bottom="0.5" header="0.5" footer="0.5"/>
  <pageSetup scale="44" fitToWidth="2" orientation="landscape" r:id="rId1"/>
  <headerFooter alignWithMargins="0">
    <oddHeader>&amp;C&amp;"Arial,Bold"&amp;14Appendix B: &amp;A</oddHeader>
  </headerFooter>
  <colBreaks count="1" manualBreakCount="1">
    <brk id="23"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CT</vt:lpstr>
      <vt:lpstr>MA-NEMA</vt:lpstr>
      <vt:lpstr>MA-SEMA</vt:lpstr>
      <vt:lpstr>MA-WCMA</vt:lpstr>
      <vt:lpstr>MA</vt:lpstr>
      <vt:lpstr>ME</vt:lpstr>
      <vt:lpstr>NH</vt:lpstr>
      <vt:lpstr>RI</vt:lpstr>
      <vt:lpstr>VT</vt:lpstr>
      <vt:lpstr>CT_Nominal</vt:lpstr>
      <vt:lpstr>CT_Nominal!NominalDiscountRate</vt:lpstr>
      <vt:lpstr>CT!Print_Area</vt:lpstr>
      <vt:lpstr>CT_Nominal!Print_Area</vt:lpstr>
      <vt:lpstr>MA!Print_Area</vt:lpstr>
      <vt:lpstr>'MA-NEMA'!Print_Area</vt:lpstr>
      <vt:lpstr>'MA-SEMA'!Print_Area</vt:lpstr>
      <vt:lpstr>'MA-WCMA'!Print_Area</vt:lpstr>
      <vt:lpstr>ME!Print_Area</vt:lpstr>
      <vt:lpstr>NH!Print_Area</vt:lpstr>
      <vt:lpstr>RI!Print_Area</vt:lpstr>
      <vt:lpstr>VT!Print_Area</vt:lpstr>
    </vt:vector>
  </TitlesOfParts>
  <Company>Synapse Energy Economics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mchang</dc:creator>
  <cp:lastModifiedBy>Woodward, John</cp:lastModifiedBy>
  <cp:lastPrinted>2015-04-03T19:22:30Z</cp:lastPrinted>
  <dcterms:created xsi:type="dcterms:W3CDTF">2009-07-16T18:36:34Z</dcterms:created>
  <dcterms:modified xsi:type="dcterms:W3CDTF">2015-06-29T14:26:55Z</dcterms:modified>
</cp:coreProperties>
</file>