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n.woodward\Desktop\transfer\rpc\"/>
    </mc:Choice>
  </mc:AlternateContent>
  <bookViews>
    <workbookView xWindow="0" yWindow="0" windowWidth="28800" windowHeight="12435"/>
  </bookViews>
  <sheets>
    <sheet name="Instructions" sheetId="4" r:id="rId1"/>
    <sheet name="1.Current Trans" sheetId="2" r:id="rId2"/>
    <sheet name="1.Current Heat" sheetId="3" r:id="rId3"/>
  </sheets>
  <definedNames>
    <definedName name="COP">2.5</definedName>
    <definedName name="fossilBtu">(0.95*120400)+(0.05*137570)</definedName>
    <definedName name="VTpopulation2013">627129</definedName>
    <definedName name="VTpopulation2014">626767</definedName>
    <definedName name="VTpopulation2015">626042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3" l="1"/>
  <c r="D18" i="2"/>
  <c r="B45" i="3" l="1"/>
  <c r="J43" i="3"/>
  <c r="K42" i="3"/>
  <c r="G42" i="3"/>
  <c r="K41" i="3"/>
  <c r="G41" i="3"/>
  <c r="K40" i="3"/>
  <c r="G40" i="3"/>
  <c r="K39" i="3"/>
  <c r="G39" i="3"/>
  <c r="K38" i="3"/>
  <c r="G38" i="3"/>
  <c r="K37" i="3"/>
  <c r="G37" i="3"/>
  <c r="K36" i="3"/>
  <c r="G36" i="3"/>
  <c r="K35" i="3"/>
  <c r="G35" i="3"/>
  <c r="K34" i="3"/>
  <c r="G34" i="3"/>
  <c r="K33" i="3"/>
  <c r="G33" i="3"/>
  <c r="K32" i="3"/>
  <c r="G32" i="3"/>
  <c r="K31" i="3"/>
  <c r="G31" i="3"/>
  <c r="K30" i="3"/>
  <c r="G30" i="3"/>
  <c r="K29" i="3"/>
  <c r="G29" i="3"/>
  <c r="B20" i="3"/>
  <c r="D19" i="3"/>
  <c r="B7" i="3"/>
  <c r="B38" i="2"/>
  <c r="B40" i="2" s="1"/>
  <c r="B23" i="2"/>
  <c r="B20" i="2"/>
  <c r="B22" i="2" s="1"/>
  <c r="H32" i="3" l="1"/>
  <c r="I32" i="3" s="1"/>
  <c r="H36" i="3"/>
  <c r="I36" i="3" s="1"/>
  <c r="H40" i="3"/>
  <c r="I40" i="3" s="1"/>
  <c r="H39" i="3"/>
  <c r="I39" i="3" s="1"/>
  <c r="H33" i="3"/>
  <c r="I33" i="3" s="1"/>
  <c r="H37" i="3"/>
  <c r="I37" i="3" s="1"/>
  <c r="H41" i="3"/>
  <c r="I41" i="3" s="1"/>
  <c r="H34" i="3"/>
  <c r="I34" i="3" s="1"/>
  <c r="H30" i="3"/>
  <c r="I30" i="3" s="1"/>
  <c r="H38" i="3"/>
  <c r="I38" i="3" s="1"/>
  <c r="H42" i="3"/>
  <c r="I42" i="3" s="1"/>
  <c r="H29" i="3"/>
  <c r="I29" i="3" s="1"/>
  <c r="H31" i="3"/>
  <c r="I31" i="3" s="1"/>
  <c r="H35" i="3"/>
  <c r="I35" i="3" s="1"/>
  <c r="B25" i="2"/>
  <c r="B27" i="2" s="1"/>
  <c r="B24" i="2"/>
  <c r="B28" i="2" s="1"/>
  <c r="B7" i="2" s="1"/>
  <c r="K43" i="3" l="1"/>
</calcChain>
</file>

<file path=xl/comments1.xml><?xml version="1.0" encoding="utf-8"?>
<comments xmlns="http://schemas.openxmlformats.org/spreadsheetml/2006/main">
  <authors>
    <author>Woodward, John</author>
  </authors>
  <commentList>
    <comment ref="H43" authorId="0" shapeId="0">
      <text>
        <r>
          <rPr>
            <sz val="9"/>
            <color indexed="81"/>
            <rFont val="Tahoma"/>
            <family val="2"/>
          </rPr>
          <t xml:space="preserve">
This is the approximate total heat energy consumption of the Commercial sector as a whole
</t>
        </r>
      </text>
    </comment>
  </commentList>
</comments>
</file>

<file path=xl/sharedStrings.xml><?xml version="1.0" encoding="utf-8"?>
<sst xmlns="http://schemas.openxmlformats.org/spreadsheetml/2006/main" count="94" uniqueCount="90">
  <si>
    <t>Estimating current light-duty vehicle (LDV) transportation energy consumption in an area</t>
  </si>
  <si>
    <t>Internal Combustion Engine (ICE) Transportation</t>
  </si>
  <si>
    <t>Refer to:</t>
  </si>
  <si>
    <t>Census website</t>
  </si>
  <si>
    <t>for  counts of vehicles associated with area housing units</t>
  </si>
  <si>
    <t xml:space="preserve">VT Dept of Motor Vehicles </t>
  </si>
  <si>
    <t xml:space="preserve">for counts of individual vehicles registered in area, by type. Data will have to be specifically requested from the DMV. </t>
  </si>
  <si>
    <t>Note:</t>
  </si>
  <si>
    <t>It is not necessary to distinguish between diesel and gasoline burning vehicles.</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</si>
  <si>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</si>
  <si>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</si>
  <si>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percentage of all registered vehicles in Vermont that were manufactured after 2000. All else equal, if this percentage is higher for your area than for the State, the average fuel economy in the area will be lower than the State average of 22.</t>
  </si>
  <si>
    <t>This formula converts the inputs above into an estimate of the number of gallons of fossil fuel consumed annualy in the area for LDV transportation</t>
  </si>
  <si>
    <t>This is the number of Btu in a gallon of fossil fuel, computed as a weighted average of the individual heat contents of gasoline (95%) and diesel (5%).</t>
  </si>
  <si>
    <t>This formula converts the number of fossil fuel gallons computed above into its equivalent amount of Btu, in millions</t>
  </si>
  <si>
    <t>This is the number of Btu in a gallon of ethanol</t>
  </si>
  <si>
    <t>This formula converts the number of ethanol gallons computed above into its equivalent amount of Btu, in millions</t>
  </si>
  <si>
    <t>Electric Powered Transportation (EV)</t>
  </si>
  <si>
    <t>Note that the share of consumption attributable to electric vehicles in any given area today will be very small. It is nonetheless important for Planners to take stock of local electric vehicle usage.</t>
  </si>
  <si>
    <t>Drive Electric</t>
  </si>
  <si>
    <t>This is the approximate average fuel economy of electric vehicles today, in miles per kWh</t>
  </si>
  <si>
    <t>This is the number of Btu in a kWh of electricity at the point of use a.k.a site energy. Note that all electricity numbers in the LEAP scenario are reported as site energy.</t>
  </si>
  <si>
    <t>This formula converts the volume of kWh computed above into its equivalent amount of Btu, in millions</t>
  </si>
  <si>
    <t>Residential building heat energy consumption</t>
  </si>
  <si>
    <t xml:space="preserve">Refer to: </t>
  </si>
  <si>
    <t>for a count of occupied housing units</t>
  </si>
  <si>
    <t>between 1,600 and 1,900</t>
  </si>
  <si>
    <t xml:space="preserve">Department estimate of the average square footage of conditioned residential space in the state. All else equal, higher average residence sizes than this will be associated with higher average area heat loads (and vice versa).   </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</si>
  <si>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</si>
  <si>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</si>
  <si>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</si>
  <si>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Number of people per household in State. All else equal, a higher number than this will likely be associated with higher average area heating loads (and vice versa).</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</si>
  <si>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</si>
  <si>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Commercial building heat energy consumption</t>
  </si>
  <si>
    <t>VT DOL website</t>
  </si>
  <si>
    <t>for a count of commercial establishments in the area</t>
  </si>
  <si>
    <t>NAICS Code</t>
  </si>
  <si>
    <t xml:space="preserve">Number of Bldgs. in State </t>
  </si>
  <si>
    <t>Number of Empl. in State</t>
  </si>
  <si>
    <t>Avg number of Empl.</t>
  </si>
  <si>
    <t>Estimated  Consumption</t>
  </si>
  <si>
    <t>Estimated Average  Consumption</t>
  </si>
  <si>
    <t>Enter number of Bldgs in area</t>
  </si>
  <si>
    <t xml:space="preserve">Share of area Bldgs. </t>
  </si>
  <si>
    <t>42. Wholesale trade</t>
  </si>
  <si>
    <t>44-45. Retail trade</t>
  </si>
  <si>
    <t>48-49. Transportation and warehousing</t>
  </si>
  <si>
    <t>51. Information</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</si>
  <si>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</si>
  <si>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</si>
  <si>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</si>
  <si>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</si>
  <si>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</si>
  <si>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</si>
  <si>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</si>
  <si>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</si>
  <si>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</si>
  <si>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81. Other services, except public administration</t>
  </si>
  <si>
    <t>This is the estimated average commercial heating load, in millions of Btu, based on the values inputed into the table</t>
  </si>
  <si>
    <t>The estimates for individual municipalities developed in this way can then be summed together into a region wide estimate.</t>
  </si>
  <si>
    <t>good</t>
  </si>
  <si>
    <t>To use this template, enter the necessary assumptions into the input cells in the tabs labeled, "1.Current Trans," and "1.Current Heat."</t>
  </si>
  <si>
    <t xml:space="preserve">All cells requiring user inputs are formatted like this: </t>
  </si>
  <si>
    <t xml:space="preserve">This template is designed as an aid to Regional and Town Planners in the development of muncipal level estimates of current energy consumption. It can either be distributed to and filled out by individual muncipalities within a region or it can be filled out by regional planners on behalf of municipalities in a given region (or some combination thereof).  </t>
  </si>
  <si>
    <t>hunting</t>
  </si>
  <si>
    <t xml:space="preserve">Cells that calculate key outputs are formatted like this: </t>
  </si>
  <si>
    <t>The procedure outlined below can be used to estimate heat energy consumption for an individual municipality within a region.</t>
  </si>
  <si>
    <t>Estimating current non-industrial building (Residential and Commercial) heat energy consumption in a municipality</t>
  </si>
  <si>
    <t>The procedure outlined below can be used to estimate transportation energy consumption for an individual municipality within a region.</t>
  </si>
  <si>
    <t>Each municipality's share of the regional total can be determined after the regional total has been summed. These shares can be used to disaggregate regional targets into municipal targets</t>
  </si>
  <si>
    <t>Each municipality's share of the regional total can be determined after the regional total has been summed. These shares can be used to disaggregate regional targets into municipal targets.</t>
  </si>
  <si>
    <r>
      <t xml:space="preserve">The individual results of each  municipality's entries into this template can then be aggregated into a region-wide estimate of energy consumption allowing each municipality's share of that total to be calculated. These municipal shares can in turn be used to disaggregate the regional LEAP scenarios into municipal level targets.  </t>
    </r>
    <r>
      <rPr>
        <i/>
        <sz val="11"/>
        <color theme="1"/>
        <rFont val="Calibri"/>
        <family val="2"/>
        <scheme val="minor"/>
      </rPr>
      <t/>
    </r>
  </si>
  <si>
    <r>
      <t xml:space="preserve">This is the estimated total </t>
    </r>
    <r>
      <rPr>
        <b/>
        <sz val="11"/>
        <color theme="1"/>
        <rFont val="Calibri"/>
        <family val="2"/>
        <scheme val="minor"/>
      </rPr>
      <t>annual energy consumption amount for light-duty passenger transportation purposes</t>
    </r>
    <r>
      <rPr>
        <sz val="11"/>
        <color theme="1"/>
        <rFont val="Calibri"/>
        <family val="2"/>
        <scheme val="minor"/>
      </rPr>
      <t xml:space="preserve">, in millions of Btu. It is produced from the calculation steps below which depend on assumptions inputted into each of the colored cells. </t>
    </r>
  </si>
  <si>
    <r>
      <t xml:space="preserve">Enter an estimate of the </t>
    </r>
    <r>
      <rPr>
        <b/>
        <sz val="11"/>
        <color theme="1"/>
        <rFont val="Calibri"/>
        <family val="2"/>
        <scheme val="minor"/>
      </rPr>
      <t>number of fossil-fuel burning LDV in the area</t>
    </r>
    <r>
      <rPr>
        <sz val="11"/>
        <color theme="1"/>
        <rFont val="Calibri"/>
        <family val="2"/>
        <scheme val="minor"/>
      </rPr>
      <t>. It is not necessary to distinguish between diesel and gasoline burning vehicles.</t>
    </r>
  </si>
  <si>
    <r>
      <t xml:space="preserve">Enter an estimate of the </t>
    </r>
    <r>
      <rPr>
        <b/>
        <sz val="11"/>
        <color theme="1"/>
        <rFont val="Calibri"/>
        <family val="2"/>
        <scheme val="minor"/>
      </rPr>
      <t>average annual number of miles travelled by an LDV in the area</t>
    </r>
    <r>
      <rPr>
        <sz val="11"/>
        <color theme="1"/>
        <rFont val="Calibri"/>
        <family val="2"/>
        <scheme val="minor"/>
      </rPr>
      <t xml:space="preserve">. For the State as a whole, total VMT per registered Vehicle was around 12,500. The vast majority of LDV in Vermont can safely be assumed to drive between 9,000 and 15,000 miles annnually. </t>
    </r>
  </si>
  <si>
    <r>
      <t xml:space="preserve">Enter an estimate of the </t>
    </r>
    <r>
      <rPr>
        <b/>
        <sz val="11"/>
        <color theme="1"/>
        <rFont val="Calibri"/>
        <family val="2"/>
        <scheme val="minor"/>
      </rPr>
      <t>average fuel economy of fossil fuel burning LDV fleet in the area</t>
    </r>
    <r>
      <rPr>
        <sz val="11"/>
        <color theme="1"/>
        <rFont val="Calibri"/>
        <family val="2"/>
        <scheme val="minor"/>
      </rPr>
      <t>, in miles per gallon (MPG). Statewide, the average fuel economy of all registered vehicles is around 22 MPG. Below are examples of the type of statistics that could be useful for benchmarking your estimate. Other information can be cited as well.</t>
    </r>
  </si>
  <si>
    <r>
      <t xml:space="preserve">Enter an estimate of the volumetric </t>
    </r>
    <r>
      <rPr>
        <b/>
        <sz val="11"/>
        <color theme="1"/>
        <rFont val="Calibri"/>
        <family val="2"/>
        <scheme val="minor"/>
      </rPr>
      <t>percentage of ethanol blended into area fuel supplies "at the pump."</t>
    </r>
    <r>
      <rPr>
        <sz val="11"/>
        <color theme="1"/>
        <rFont val="Calibri"/>
        <family val="2"/>
        <scheme val="minor"/>
      </rPr>
      <t xml:space="preserve">  For the State as a whole, ethanol accounts for about 9% of the volume of fuel consumed "at the pump." This percentage may differ substantially area to area. </t>
    </r>
  </si>
  <si>
    <r>
      <t xml:space="preserve">This formula computes an estimate of the </t>
    </r>
    <r>
      <rPr>
        <b/>
        <sz val="11"/>
        <color theme="1"/>
        <rFont val="Calibri"/>
        <family val="2"/>
        <scheme val="minor"/>
      </rPr>
      <t>number of gallons of fossil fuel consumed annually</t>
    </r>
    <r>
      <rPr>
        <sz val="11"/>
        <color theme="1"/>
        <rFont val="Calibri"/>
        <family val="2"/>
        <scheme val="minor"/>
      </rPr>
      <t xml:space="preserve"> from the values inputted above. </t>
    </r>
  </si>
  <si>
    <r>
      <t xml:space="preserve">This formula computes an estimate of the </t>
    </r>
    <r>
      <rPr>
        <b/>
        <sz val="11"/>
        <color theme="1"/>
        <rFont val="Calibri"/>
        <family val="2"/>
        <scheme val="minor"/>
      </rPr>
      <t>number of gallons of ethanol consumed annually</t>
    </r>
    <r>
      <rPr>
        <sz val="11"/>
        <color theme="1"/>
        <rFont val="Calibri"/>
        <family val="2"/>
        <scheme val="minor"/>
      </rPr>
      <t xml:space="preserve"> from the values inputted above. </t>
    </r>
  </si>
  <si>
    <r>
      <t xml:space="preserve">This is the estimated </t>
    </r>
    <r>
      <rPr>
        <b/>
        <sz val="11"/>
        <color theme="1"/>
        <rFont val="Calibri"/>
        <family val="2"/>
        <scheme val="minor"/>
      </rPr>
      <t>total annual energy consumption of ICE vehicles in the area</t>
    </r>
    <r>
      <rPr>
        <sz val="11"/>
        <color theme="1"/>
        <rFont val="Calibri"/>
        <family val="2"/>
        <scheme val="minor"/>
      </rPr>
      <t>, in millions of Btu</t>
    </r>
  </si>
  <si>
    <r>
      <t xml:space="preserve">Enter an estimate of the </t>
    </r>
    <r>
      <rPr>
        <b/>
        <sz val="11"/>
        <color theme="1"/>
        <rFont val="Calibri"/>
        <family val="2"/>
        <scheme val="minor"/>
      </rPr>
      <t>number of Electric Vehicles in the area</t>
    </r>
  </si>
  <si>
    <r>
      <t xml:space="preserve">Enter an estimate of the </t>
    </r>
    <r>
      <rPr>
        <b/>
        <sz val="11"/>
        <color theme="1"/>
        <rFont val="Calibri"/>
        <family val="2"/>
        <scheme val="minor"/>
      </rPr>
      <t>average annual number of miles travelled by EVs in the area</t>
    </r>
    <r>
      <rPr>
        <sz val="11"/>
        <color theme="1"/>
        <rFont val="Calibri"/>
        <family val="2"/>
        <scheme val="minor"/>
      </rPr>
      <t xml:space="preserve">. Currently this is likely to be less than the average VMT by ICE vehicles but it is also reasonable to assume it is equivalent. </t>
    </r>
  </si>
  <si>
    <r>
      <t xml:space="preserve">This formula computes an estimate of the the </t>
    </r>
    <r>
      <rPr>
        <b/>
        <sz val="11"/>
        <color theme="1"/>
        <rFont val="Calibri"/>
        <family val="2"/>
        <scheme val="minor"/>
      </rPr>
      <t>number of kWh consumed annually by EVs in the area</t>
    </r>
    <r>
      <rPr>
        <sz val="11"/>
        <color theme="1"/>
        <rFont val="Calibri"/>
        <family val="2"/>
        <scheme val="minor"/>
      </rPr>
      <t xml:space="preserve"> from the values inputed  above</t>
    </r>
  </si>
  <si>
    <r>
      <t xml:space="preserve">Enter an estimate of the </t>
    </r>
    <r>
      <rPr>
        <b/>
        <sz val="11"/>
        <color theme="1"/>
        <rFont val="Calibri"/>
        <family val="2"/>
        <scheme val="minor"/>
      </rPr>
      <t>total number of residential buildings in the area</t>
    </r>
  </si>
  <si>
    <r>
      <t xml:space="preserve">Enter an estimate of the </t>
    </r>
    <r>
      <rPr>
        <b/>
        <sz val="11"/>
        <color theme="1"/>
        <rFont val="Calibri"/>
        <family val="2"/>
        <scheme val="minor"/>
      </rPr>
      <t>average annual heating load of area residences</t>
    </r>
    <r>
      <rPr>
        <sz val="11"/>
        <color theme="1"/>
        <rFont val="Calibri"/>
        <family val="2"/>
        <scheme val="minor"/>
      </rPr>
      <t xml:space="preserve">,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
    </r>
  </si>
  <si>
    <r>
      <t xml:space="preserve">This is the estimated </t>
    </r>
    <r>
      <rPr>
        <b/>
        <sz val="11"/>
        <color theme="1"/>
        <rFont val="Calibri"/>
        <family val="2"/>
        <scheme val="minor"/>
      </rPr>
      <t>total heat energy consumption of Residential buildings in the area</t>
    </r>
    <r>
      <rPr>
        <sz val="11"/>
        <color theme="1"/>
        <rFont val="Calibri"/>
        <family val="2"/>
        <scheme val="minor"/>
      </rPr>
      <t>, in millions of Btu</t>
    </r>
  </si>
  <si>
    <r>
      <t xml:space="preserve">Enter the </t>
    </r>
    <r>
      <rPr>
        <b/>
        <sz val="11"/>
        <color theme="1"/>
        <rFont val="Calibri"/>
        <family val="2"/>
        <scheme val="minor"/>
      </rPr>
      <t>total number of commercial buildings in the area</t>
    </r>
  </si>
  <si>
    <r>
      <t xml:space="preserve">Estimate the </t>
    </r>
    <r>
      <rPr>
        <b/>
        <sz val="11"/>
        <color theme="1"/>
        <rFont val="Calibri"/>
        <family val="2"/>
        <scheme val="minor"/>
      </rPr>
      <t>average annual heating load of commercial establishments in area</t>
    </r>
    <r>
      <rPr>
        <sz val="11"/>
        <color theme="1"/>
        <rFont val="Calibri"/>
        <family val="2"/>
        <scheme val="minor"/>
      </rPr>
      <t>,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</si>
  <si>
    <r>
      <t xml:space="preserve">This is the estimated </t>
    </r>
    <r>
      <rPr>
        <b/>
        <sz val="11"/>
        <color theme="1"/>
        <rFont val="Calibri"/>
        <family val="2"/>
        <scheme val="minor"/>
      </rPr>
      <t>total heat energy consumption of Commercial buildings in the area</t>
    </r>
    <r>
      <rPr>
        <sz val="11"/>
        <color theme="1"/>
        <rFont val="Calibri"/>
        <family val="2"/>
        <scheme val="minor"/>
      </rPr>
      <t>, in millions of Btu</t>
    </r>
  </si>
  <si>
    <r>
      <t>This is the estimated</t>
    </r>
    <r>
      <rPr>
        <b/>
        <sz val="11"/>
        <color theme="1"/>
        <rFont val="Calibri"/>
        <family val="2"/>
        <scheme val="minor"/>
      </rPr>
      <t xml:space="preserve"> total annual energy heat consumption for Residential and Commercial buildings in the area,</t>
    </r>
    <r>
      <rPr>
        <sz val="11"/>
        <color theme="1"/>
        <rFont val="Calibri"/>
        <family val="2"/>
        <scheme val="minor"/>
      </rPr>
      <t xml:space="preserve"> in millions of Btu. It is produced from the calculation steps below which depend on assumptions inputted into each of the colored cells</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</si>
</sst>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u/>
      <sz val="14"/>
      <color theme="1"/>
      <name val="Calibri"/>
      <family val="2"/>
      <scheme val="minor"/>
    </font>
    <font>
      <sz val="12"/>
      <color theme="1"/>
      <name val="Calibri"/>
      <family val="2"/>
      <scheme val="minor"/>
    </font>
    <font>
      <b/>
      <u/>
      <sz val="11"/>
      <color theme="1"/>
      <name val="Calibri"/>
      <family val="2"/>
      <scheme val="minor"/>
    </font>
    <font>
      <u/>
      <sz val="11"/>
      <color theme="1"/>
      <name val="Calibri"/>
      <family val="2"/>
      <scheme val="minor"/>
    </font>
    <font>
      <u/>
      <sz val="11"/>
      <color theme="10"/>
      <name val="Calibri"/>
      <family val="2"/>
      <scheme val="minor"/>
    </font>
    <font>
      <b/>
      <u/>
      <sz val="16"/>
      <color theme="1"/>
      <name val="Calibri"/>
      <family val="2"/>
      <scheme val="minor"/>
    </font>
    <font>
      <sz val="10"/>
      <color theme="1"/>
      <name val="Calibri"/>
      <family val="2"/>
      <scheme val="minor"/>
    </font>
    <font>
      <u/>
      <sz val="12"/>
      <color theme="1"/>
      <name val="Calibri"/>
      <family val="2"/>
      <scheme val="minor"/>
    </font>
    <font>
      <sz val="10"/>
      <name val="Arial"/>
      <family val="2"/>
    </font>
    <font>
      <sz val="9"/>
      <name val="Arial"/>
      <family val="2"/>
    </font>
    <font>
      <sz val="10"/>
      <color rgb="FF3F3F76"/>
      <name val="Calibri"/>
      <family val="2"/>
      <scheme val="minor"/>
    </font>
    <font>
      <sz val="8"/>
      <name val="Arial"/>
      <family val="2"/>
    </font>
    <font>
      <b/>
      <sz val="10"/>
      <color rgb="FF3F3F3F"/>
      <name val="Calibri"/>
      <family val="2"/>
      <scheme val="minor"/>
    </font>
    <font>
      <sz val="9"/>
      <color indexed="81"/>
      <name val="Tahoma"/>
      <family val="2"/>
    </font>
    <font>
      <sz val="11"/>
      <name val="Calibri"/>
      <family val="2"/>
      <scheme val="minor"/>
    </font>
    <font>
      <i/>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3F3F3F"/>
      </left>
      <right/>
      <top/>
      <bottom/>
      <diagonal/>
    </border>
    <border>
      <left style="thin">
        <color rgb="FF7F7F7F"/>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indexed="64"/>
      </top>
      <bottom style="thin">
        <color rgb="FF7F7F7F"/>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right style="thin">
        <color rgb="FF7F7F7F"/>
      </right>
      <top/>
      <bottom/>
      <diagonal/>
    </border>
  </borders>
  <cellStyleXfs count="6">
    <xf numFmtId="0" fontId="0" fillId="0" borderId="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1" fillId="4" borderId="3" applyNumberFormat="0" applyFont="0" applyAlignment="0" applyProtection="0"/>
    <xf numFmtId="0" fontId="8" fillId="0" borderId="0" applyNumberFormat="0" applyFill="0" applyBorder="0" applyAlignment="0" applyProtection="0"/>
  </cellStyleXfs>
  <cellXfs count="96">
    <xf numFmtId="0" fontId="0" fillId="0" borderId="0" xfId="0"/>
    <xf numFmtId="3" fontId="0" fillId="0" borderId="0" xfId="0" applyNumberFormat="1" applyAlignment="1">
      <alignment horizontal="left"/>
    </xf>
    <xf numFmtId="0" fontId="4" fillId="0" borderId="0" xfId="0" applyFont="1"/>
    <xf numFmtId="3" fontId="3" fillId="3" borderId="2" xfId="3" applyNumberFormat="1" applyAlignment="1">
      <alignment vertical="center"/>
    </xf>
    <xf numFmtId="0" fontId="6" fillId="0" borderId="0" xfId="0" applyFont="1"/>
    <xf numFmtId="0" fontId="7" fillId="0" borderId="0" xfId="0" applyFont="1"/>
    <xf numFmtId="3" fontId="2" fillId="2" borderId="1" xfId="2" applyNumberFormat="1" applyAlignment="1">
      <alignment horizontal="right" vertical="center"/>
    </xf>
    <xf numFmtId="3" fontId="0" fillId="0" borderId="0" xfId="0" applyNumberFormat="1"/>
    <xf numFmtId="0" fontId="0" fillId="0" borderId="0" xfId="0" applyAlignment="1">
      <alignment vertical="top"/>
    </xf>
    <xf numFmtId="0" fontId="0" fillId="0" borderId="0" xfId="0" applyAlignment="1">
      <alignment horizontal="right" vertical="center"/>
    </xf>
    <xf numFmtId="0" fontId="0" fillId="0" borderId="0" xfId="0" applyAlignment="1">
      <alignment horizontal="lef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1" applyFont="1" applyAlignment="1">
      <alignment horizontal="right" vertical="center" wrapText="1"/>
    </xf>
    <xf numFmtId="3" fontId="0" fillId="0" borderId="0" xfId="0" applyNumberFormat="1" applyAlignment="1">
      <alignment vertical="center"/>
    </xf>
    <xf numFmtId="9" fontId="2" fillId="2" borderId="1" xfId="2" applyNumberFormat="1" applyAlignment="1">
      <alignment vertical="center"/>
    </xf>
    <xf numFmtId="3" fontId="2" fillId="2" borderId="1" xfId="2" applyNumberFormat="1" applyAlignment="1">
      <alignment vertical="center"/>
    </xf>
    <xf numFmtId="0" fontId="0" fillId="0" borderId="0" xfId="0" applyAlignment="1">
      <alignment vertical="center"/>
    </xf>
    <xf numFmtId="0" fontId="8" fillId="0" borderId="0" xfId="5" applyFill="1" applyAlignment="1">
      <alignment vertical="center"/>
    </xf>
    <xf numFmtId="9" fontId="0" fillId="0" borderId="0" xfId="1" applyFont="1"/>
    <xf numFmtId="3" fontId="0" fillId="0" borderId="0" xfId="0" applyNumberFormat="1" applyAlignment="1">
      <alignment horizontal="center" vertical="center"/>
    </xf>
    <xf numFmtId="0" fontId="9" fillId="0" borderId="0" xfId="0" applyFont="1"/>
    <xf numFmtId="3" fontId="3" fillId="3" borderId="2" xfId="3" applyNumberFormat="1" applyAlignment="1">
      <alignment horizontal="center" vertical="center"/>
    </xf>
    <xf numFmtId="0" fontId="0" fillId="0" borderId="0" xfId="0" applyAlignment="1">
      <alignment horizontal="center" vertical="center"/>
    </xf>
    <xf numFmtId="3" fontId="2" fillId="2" borderId="1" xfId="2" applyNumberFormat="1" applyAlignment="1">
      <alignment horizontal="center" vertical="center"/>
    </xf>
    <xf numFmtId="0" fontId="0" fillId="0" borderId="0" xfId="0" applyAlignment="1">
      <alignment horizontal="left"/>
    </xf>
    <xf numFmtId="0" fontId="0" fillId="0" borderId="0" xfId="0" applyFont="1" applyBorder="1" applyAlignment="1">
      <alignment horizontal="left" vertical="top" wrapText="1"/>
    </xf>
    <xf numFmtId="9" fontId="0" fillId="0" borderId="0" xfId="1" applyFont="1" applyAlignment="1">
      <alignment horizontal="center" vertical="center" wrapText="1"/>
    </xf>
    <xf numFmtId="0" fontId="0" fillId="0" borderId="0" xfId="0" applyFont="1" applyAlignment="1">
      <alignment horizontal="left" wrapText="1"/>
    </xf>
    <xf numFmtId="9" fontId="0" fillId="0" borderId="0" xfId="1" applyFont="1" applyAlignment="1">
      <alignment horizontal="center" vertical="center"/>
    </xf>
    <xf numFmtId="2" fontId="0" fillId="0" borderId="0" xfId="1" applyNumberFormat="1" applyFont="1" applyAlignment="1">
      <alignment horizontal="center" vertical="center"/>
    </xf>
    <xf numFmtId="0" fontId="11" fillId="0" borderId="0" xfId="0" applyFont="1"/>
    <xf numFmtId="0" fontId="8" fillId="0" borderId="0" xfId="5" applyAlignment="1">
      <alignment vertical="center"/>
    </xf>
    <xf numFmtId="0" fontId="12" fillId="0" borderId="14" xfId="0" applyFont="1" applyBorder="1" applyAlignment="1">
      <alignment horizontal="left"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3" fillId="0" borderId="4" xfId="0" applyFont="1" applyBorder="1" applyAlignment="1">
      <alignment vertical="top" wrapText="1"/>
    </xf>
    <xf numFmtId="3" fontId="12" fillId="0" borderId="5" xfId="0" applyNumberFormat="1" applyFont="1" applyBorder="1" applyAlignment="1">
      <alignment horizontal="center" vertical="center"/>
    </xf>
    <xf numFmtId="3" fontId="14" fillId="2" borderId="17" xfId="2" applyNumberFormat="1" applyFont="1" applyBorder="1" applyAlignment="1">
      <alignment horizontal="center" vertical="center"/>
    </xf>
    <xf numFmtId="9" fontId="12" fillId="0" borderId="6" xfId="1" applyFont="1" applyBorder="1" applyAlignment="1">
      <alignment horizontal="center" vertical="center"/>
    </xf>
    <xf numFmtId="0" fontId="13" fillId="0" borderId="7" xfId="0" applyFont="1" applyBorder="1" applyAlignment="1">
      <alignment vertical="top" wrapText="1"/>
    </xf>
    <xf numFmtId="3" fontId="12" fillId="0" borderId="0" xfId="0" applyNumberFormat="1" applyFont="1" applyBorder="1" applyAlignment="1">
      <alignment horizontal="center" vertical="center"/>
    </xf>
    <xf numFmtId="3" fontId="14" fillId="2" borderId="1" xfId="2" applyNumberFormat="1" applyFont="1" applyBorder="1" applyAlignment="1">
      <alignment horizontal="center" vertical="center"/>
    </xf>
    <xf numFmtId="9" fontId="12" fillId="0" borderId="8" xfId="1" applyFont="1" applyBorder="1" applyAlignment="1">
      <alignment horizontal="center" vertical="center"/>
    </xf>
    <xf numFmtId="0" fontId="15" fillId="0" borderId="7" xfId="0" applyFont="1" applyBorder="1" applyAlignment="1">
      <alignment vertical="top" wrapText="1"/>
    </xf>
    <xf numFmtId="0" fontId="13" fillId="0" borderId="14" xfId="0" applyFont="1" applyBorder="1"/>
    <xf numFmtId="0" fontId="12" fillId="0" borderId="15" xfId="0" applyFont="1" applyBorder="1" applyAlignment="1">
      <alignment horizontal="center" vertical="center"/>
    </xf>
    <xf numFmtId="3" fontId="12" fillId="4" borderId="18" xfId="4" applyNumberFormat="1" applyFont="1" applyBorder="1" applyAlignment="1">
      <alignment horizontal="center" vertical="center"/>
    </xf>
    <xf numFmtId="3" fontId="12" fillId="0" borderId="15" xfId="0" applyNumberFormat="1" applyFont="1" applyBorder="1" applyAlignment="1">
      <alignment horizontal="center" vertical="center"/>
    </xf>
    <xf numFmtId="3" fontId="16" fillId="3" borderId="19" xfId="3" applyNumberFormat="1" applyFont="1" applyBorder="1" applyAlignment="1">
      <alignment horizontal="center" vertical="center"/>
    </xf>
    <xf numFmtId="0" fontId="0" fillId="5" borderId="0" xfId="0" applyFill="1"/>
    <xf numFmtId="0" fontId="0" fillId="5" borderId="7" xfId="0" applyFill="1" applyBorder="1"/>
    <xf numFmtId="0" fontId="0" fillId="5" borderId="0" xfId="0" applyFill="1" applyBorder="1"/>
    <xf numFmtId="0" fontId="0" fillId="5" borderId="8" xfId="0" applyFill="1" applyBorder="1"/>
    <xf numFmtId="0" fontId="0" fillId="5" borderId="0" xfId="0" applyFill="1" applyAlignment="1">
      <alignment horizontal="left" wrapText="1"/>
    </xf>
    <xf numFmtId="0" fontId="18" fillId="5" borderId="7" xfId="0" applyFont="1" applyFill="1" applyBorder="1" applyAlignment="1">
      <alignment vertical="center" wrapText="1"/>
    </xf>
    <xf numFmtId="0" fontId="18" fillId="5" borderId="0" xfId="0" applyFont="1" applyFill="1" applyBorder="1" applyAlignment="1">
      <alignment vertical="center" wrapText="1"/>
    </xf>
    <xf numFmtId="0" fontId="18" fillId="5" borderId="8" xfId="0" applyFont="1" applyFill="1" applyBorder="1" applyAlignment="1">
      <alignment vertical="center" wrapText="1"/>
    </xf>
    <xf numFmtId="0" fontId="0" fillId="5" borderId="0" xfId="0" applyFill="1" applyBorder="1" applyAlignment="1">
      <alignment horizontal="left" wrapText="1"/>
    </xf>
    <xf numFmtId="0" fontId="2" fillId="2" borderId="1" xfId="2" applyBorder="1" applyAlignment="1">
      <alignment horizontal="center"/>
    </xf>
    <xf numFmtId="0" fontId="3" fillId="3" borderId="2" xfId="3" applyBorder="1" applyAlignment="1">
      <alignment horizontal="center"/>
    </xf>
    <xf numFmtId="0" fontId="0" fillId="5" borderId="0" xfId="0" applyFill="1" applyBorder="1" applyAlignment="1">
      <alignment horizontal="left" vertical="center" wrapText="1"/>
    </xf>
    <xf numFmtId="0" fontId="0" fillId="5" borderId="20" xfId="0" applyFill="1" applyBorder="1" applyAlignment="1">
      <alignment horizontal="left" vertical="center" wrapText="1"/>
    </xf>
    <xf numFmtId="0" fontId="0" fillId="5" borderId="7" xfId="0" applyFill="1" applyBorder="1" applyAlignment="1">
      <alignment horizontal="left" vertical="top" wrapText="1"/>
    </xf>
    <xf numFmtId="0" fontId="0" fillId="5" borderId="0" xfId="0" applyFill="1" applyBorder="1" applyAlignment="1">
      <alignment horizontal="left" vertical="top" wrapText="1"/>
    </xf>
    <xf numFmtId="0" fontId="0" fillId="5" borderId="8" xfId="0" applyFill="1" applyBorder="1" applyAlignment="1">
      <alignment horizontal="left" vertical="top" wrapText="1"/>
    </xf>
    <xf numFmtId="0" fontId="0" fillId="5" borderId="4" xfId="0" applyFill="1" applyBorder="1" applyAlignment="1">
      <alignment horizontal="left" vertical="top" wrapText="1"/>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5" borderId="11" xfId="0" applyFill="1" applyBorder="1" applyAlignment="1">
      <alignment horizontal="left" vertical="top" wrapText="1"/>
    </xf>
    <xf numFmtId="0" fontId="0" fillId="0" borderId="0" xfId="0" applyAlignment="1">
      <alignment horizontal="left" vertical="center"/>
    </xf>
    <xf numFmtId="0" fontId="0" fillId="0" borderId="12" xfId="0" applyBorder="1" applyAlignment="1">
      <alignment horizontal="left" vertical="center"/>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xf>
    <xf numFmtId="0" fontId="0" fillId="0" borderId="13" xfId="0" applyBorder="1" applyAlignment="1">
      <alignment horizontal="left" vertical="center" wrapText="1"/>
    </xf>
    <xf numFmtId="0" fontId="0" fillId="0" borderId="0" xfId="0" applyAlignment="1">
      <alignment horizontal="left"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8" fillId="0" borderId="0" xfId="5"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0" fillId="0" borderId="13" xfId="0" applyBorder="1" applyAlignment="1">
      <alignment horizontal="left" vertical="top" wrapText="1"/>
    </xf>
    <xf numFmtId="0" fontId="0" fillId="0" borderId="0" xfId="0" applyAlignment="1">
      <alignment horizontal="left" vertical="top" wrapText="1"/>
    </xf>
    <xf numFmtId="0" fontId="10" fillId="0" borderId="7" xfId="0" applyFont="1" applyBorder="1" applyAlignment="1">
      <alignment horizontal="left" vertical="center" wrapText="1"/>
    </xf>
    <xf numFmtId="0" fontId="10" fillId="0" borderId="0" xfId="0" applyFont="1" applyAlignment="1">
      <alignment horizontal="left" vertical="center" wrapText="1"/>
    </xf>
    <xf numFmtId="0" fontId="0" fillId="0" borderId="0" xfId="0" applyFont="1" applyAlignment="1">
      <alignment horizontal="left" vertical="center" wrapText="1"/>
    </xf>
    <xf numFmtId="0" fontId="8" fillId="0" borderId="0" xfId="5" applyAlignment="1">
      <alignment horizontal="center" vertical="center"/>
    </xf>
    <xf numFmtId="0" fontId="0" fillId="0" borderId="13" xfId="0" applyFont="1" applyBorder="1" applyAlignment="1">
      <alignment horizontal="left" vertical="center" wrapText="1"/>
    </xf>
  </cellXfs>
  <cellStyles count="6">
    <cellStyle name="Hyperlink" xfId="5" builtinId="8"/>
    <cellStyle name="Input" xfId="2" builtinId="20"/>
    <cellStyle name="Normal" xfId="0" builtinId="0"/>
    <cellStyle name="Note" xfId="4" builtinId="10"/>
    <cellStyle name="Output" xfId="3"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6"/>
  <sheetViews>
    <sheetView tabSelected="1" workbookViewId="0"/>
  </sheetViews>
  <sheetFormatPr defaultRowHeight="15" x14ac:dyDescent="0.25"/>
  <cols>
    <col min="1" max="1" width="9.140625" style="50"/>
    <col min="2" max="11" width="8.7109375" style="50" customWidth="1"/>
    <col min="12" max="16384" width="9.140625" style="50"/>
  </cols>
  <sheetData>
    <row r="2" spans="1:15" ht="15" customHeight="1" x14ac:dyDescent="0.25">
      <c r="B2" s="66" t="s">
        <v>63</v>
      </c>
      <c r="C2" s="67"/>
      <c r="D2" s="67"/>
      <c r="E2" s="67"/>
      <c r="F2" s="67"/>
      <c r="G2" s="67"/>
      <c r="H2" s="67"/>
      <c r="I2" s="67"/>
      <c r="J2" s="67"/>
      <c r="K2" s="68"/>
    </row>
    <row r="3" spans="1:15" x14ac:dyDescent="0.25">
      <c r="B3" s="63"/>
      <c r="C3" s="64"/>
      <c r="D3" s="64"/>
      <c r="E3" s="64"/>
      <c r="F3" s="64"/>
      <c r="G3" s="64"/>
      <c r="H3" s="64"/>
      <c r="I3" s="64"/>
      <c r="J3" s="64"/>
      <c r="K3" s="65"/>
    </row>
    <row r="4" spans="1:15" x14ac:dyDescent="0.25">
      <c r="B4" s="63"/>
      <c r="C4" s="64"/>
      <c r="D4" s="64"/>
      <c r="E4" s="64"/>
      <c r="F4" s="64"/>
      <c r="G4" s="64"/>
      <c r="H4" s="64"/>
      <c r="I4" s="64"/>
      <c r="J4" s="64"/>
      <c r="K4" s="65"/>
      <c r="O4"/>
    </row>
    <row r="5" spans="1:15" x14ac:dyDescent="0.25">
      <c r="B5" s="63"/>
      <c r="C5" s="64"/>
      <c r="D5" s="64"/>
      <c r="E5" s="64"/>
      <c r="F5" s="64"/>
      <c r="G5" s="64"/>
      <c r="H5" s="64"/>
      <c r="I5" s="64"/>
      <c r="J5" s="64"/>
      <c r="K5" s="65"/>
    </row>
    <row r="6" spans="1:15" x14ac:dyDescent="0.25">
      <c r="B6" s="63"/>
      <c r="C6" s="64"/>
      <c r="D6" s="64"/>
      <c r="E6" s="64"/>
      <c r="F6" s="64"/>
      <c r="G6" s="64"/>
      <c r="H6" s="64"/>
      <c r="I6" s="64"/>
      <c r="J6" s="64"/>
      <c r="K6" s="65"/>
    </row>
    <row r="7" spans="1:15" ht="15" customHeight="1" x14ac:dyDescent="0.25">
      <c r="B7" s="63" t="s">
        <v>61</v>
      </c>
      <c r="C7" s="64"/>
      <c r="D7" s="64"/>
      <c r="E7" s="64"/>
      <c r="F7" s="64"/>
      <c r="G7" s="64"/>
      <c r="H7" s="64"/>
      <c r="I7" s="64"/>
      <c r="J7" s="64"/>
      <c r="K7" s="65"/>
    </row>
    <row r="8" spans="1:15" x14ac:dyDescent="0.25">
      <c r="B8" s="63"/>
      <c r="C8" s="64"/>
      <c r="D8" s="64"/>
      <c r="E8" s="64"/>
      <c r="F8" s="64"/>
      <c r="G8" s="64"/>
      <c r="H8" s="64"/>
      <c r="I8" s="64"/>
      <c r="J8" s="64"/>
      <c r="K8" s="65"/>
      <c r="O8"/>
    </row>
    <row r="9" spans="1:15" ht="15" customHeight="1" x14ac:dyDescent="0.25">
      <c r="B9" s="51"/>
      <c r="C9" s="61" t="s">
        <v>62</v>
      </c>
      <c r="D9" s="61"/>
      <c r="E9" s="61"/>
      <c r="F9" s="61"/>
      <c r="G9" s="61"/>
      <c r="H9" s="62"/>
      <c r="I9" s="59" t="s">
        <v>60</v>
      </c>
      <c r="J9" s="52"/>
      <c r="K9" s="53"/>
    </row>
    <row r="10" spans="1:15" ht="15" customHeight="1" x14ac:dyDescent="0.25">
      <c r="B10" s="51"/>
      <c r="C10" s="61" t="s">
        <v>65</v>
      </c>
      <c r="D10" s="61"/>
      <c r="E10" s="61"/>
      <c r="F10" s="61"/>
      <c r="G10" s="61"/>
      <c r="H10" s="62"/>
      <c r="I10" s="60" t="s">
        <v>64</v>
      </c>
      <c r="J10" s="52"/>
      <c r="K10" s="53"/>
    </row>
    <row r="11" spans="1:15" s="54" customFormat="1" x14ac:dyDescent="0.25">
      <c r="A11" s="58"/>
      <c r="B11" s="55"/>
      <c r="C11" s="56"/>
      <c r="D11" s="56"/>
      <c r="E11" s="56"/>
      <c r="F11" s="56"/>
      <c r="G11" s="56"/>
      <c r="H11" s="56"/>
      <c r="I11" s="56"/>
      <c r="J11" s="56"/>
      <c r="K11" s="57"/>
      <c r="O11" s="50"/>
    </row>
    <row r="12" spans="1:15" s="54" customFormat="1" ht="15" customHeight="1" x14ac:dyDescent="0.25">
      <c r="A12" s="58"/>
      <c r="B12" s="63" t="s">
        <v>71</v>
      </c>
      <c r="C12" s="64"/>
      <c r="D12" s="64"/>
      <c r="E12" s="64"/>
      <c r="F12" s="64"/>
      <c r="G12" s="64"/>
      <c r="H12" s="64"/>
      <c r="I12" s="64"/>
      <c r="J12" s="64"/>
      <c r="K12" s="65"/>
      <c r="O12" s="50"/>
    </row>
    <row r="13" spans="1:15" s="54" customFormat="1" x14ac:dyDescent="0.25">
      <c r="A13" s="58"/>
      <c r="B13" s="63"/>
      <c r="C13" s="64"/>
      <c r="D13" s="64"/>
      <c r="E13" s="64"/>
      <c r="F13" s="64"/>
      <c r="G13" s="64"/>
      <c r="H13" s="64"/>
      <c r="I13" s="64"/>
      <c r="J13" s="64"/>
      <c r="K13" s="65"/>
      <c r="O13" s="50"/>
    </row>
    <row r="14" spans="1:15" s="54" customFormat="1" x14ac:dyDescent="0.25">
      <c r="A14" s="58"/>
      <c r="B14" s="63"/>
      <c r="C14" s="64"/>
      <c r="D14" s="64"/>
      <c r="E14" s="64"/>
      <c r="F14" s="64"/>
      <c r="G14" s="64"/>
      <c r="H14" s="64"/>
      <c r="I14" s="64"/>
      <c r="J14" s="64"/>
      <c r="K14" s="65"/>
      <c r="O14" s="50"/>
    </row>
    <row r="15" spans="1:15" x14ac:dyDescent="0.25">
      <c r="B15" s="63"/>
      <c r="C15" s="64"/>
      <c r="D15" s="64"/>
      <c r="E15" s="64"/>
      <c r="F15" s="64"/>
      <c r="G15" s="64"/>
      <c r="H15" s="64"/>
      <c r="I15" s="64"/>
      <c r="J15" s="64"/>
      <c r="K15" s="65"/>
    </row>
    <row r="16" spans="1:15" x14ac:dyDescent="0.25">
      <c r="B16" s="69"/>
      <c r="C16" s="70"/>
      <c r="D16" s="70"/>
      <c r="E16" s="70"/>
      <c r="F16" s="70"/>
      <c r="G16" s="70"/>
      <c r="H16" s="70"/>
      <c r="I16" s="70"/>
      <c r="J16" s="70"/>
      <c r="K16" s="71"/>
    </row>
  </sheetData>
  <mergeCells count="5">
    <mergeCell ref="C10:H10"/>
    <mergeCell ref="B7:K8"/>
    <mergeCell ref="C9:H9"/>
    <mergeCell ref="B2:K6"/>
    <mergeCell ref="B12:K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70" zoomScaleNormal="70" workbookViewId="0">
      <selection activeCell="C9" sqref="C9"/>
    </sheetView>
  </sheetViews>
  <sheetFormatPr defaultRowHeight="15" x14ac:dyDescent="0.25"/>
  <cols>
    <col min="1" max="1" width="2.5703125" style="1" bestFit="1" customWidth="1"/>
    <col min="2" max="14" width="15.85546875" customWidth="1"/>
  </cols>
  <sheetData>
    <row r="1" spans="1:14" ht="21" x14ac:dyDescent="0.35">
      <c r="B1" s="21" t="s">
        <v>0</v>
      </c>
    </row>
    <row r="2" spans="1:14" ht="14.25" customHeight="1" x14ac:dyDescent="0.3">
      <c r="B2" s="2"/>
    </row>
    <row r="3" spans="1:14" ht="23.25" customHeight="1" x14ac:dyDescent="0.25">
      <c r="B3" s="79" t="s">
        <v>68</v>
      </c>
      <c r="C3" s="80"/>
      <c r="D3" s="80"/>
      <c r="E3" s="80"/>
      <c r="F3" s="80"/>
      <c r="G3" s="80"/>
      <c r="H3" s="80"/>
      <c r="I3" s="80"/>
      <c r="J3" s="80"/>
      <c r="K3" s="80"/>
      <c r="L3" s="80"/>
      <c r="M3" s="80"/>
      <c r="N3" s="81"/>
    </row>
    <row r="4" spans="1:14" ht="23.25" customHeight="1" x14ac:dyDescent="0.25">
      <c r="B4" s="82" t="s">
        <v>59</v>
      </c>
      <c r="C4" s="83"/>
      <c r="D4" s="83"/>
      <c r="E4" s="83"/>
      <c r="F4" s="83"/>
      <c r="G4" s="83"/>
      <c r="H4" s="83"/>
      <c r="I4" s="83"/>
      <c r="J4" s="83"/>
      <c r="K4" s="83"/>
      <c r="L4" s="83"/>
      <c r="M4" s="83"/>
      <c r="N4" s="84"/>
    </row>
    <row r="5" spans="1:14" ht="23.25" customHeight="1" x14ac:dyDescent="0.25">
      <c r="B5" s="86" t="s">
        <v>69</v>
      </c>
      <c r="C5" s="87"/>
      <c r="D5" s="87"/>
      <c r="E5" s="87"/>
      <c r="F5" s="87"/>
      <c r="G5" s="87"/>
      <c r="H5" s="87"/>
      <c r="I5" s="87"/>
      <c r="J5" s="87"/>
      <c r="K5" s="87"/>
      <c r="L5" s="87"/>
      <c r="M5" s="87"/>
      <c r="N5" s="88"/>
    </row>
    <row r="7" spans="1:14" ht="40.5" customHeight="1" x14ac:dyDescent="0.25">
      <c r="B7" s="3">
        <f>SUM(B28,B40)</f>
        <v>33609494.806818172</v>
      </c>
      <c r="C7" s="75" t="s">
        <v>72</v>
      </c>
      <c r="D7" s="74"/>
      <c r="E7" s="74"/>
      <c r="F7" s="74"/>
      <c r="G7" s="74"/>
      <c r="H7" s="74"/>
      <c r="I7" s="74"/>
      <c r="J7" s="74"/>
      <c r="K7" s="74"/>
      <c r="L7" s="74"/>
      <c r="M7" s="74"/>
      <c r="N7" s="74"/>
    </row>
    <row r="9" spans="1:14" ht="18.75" x14ac:dyDescent="0.3">
      <c r="C9" s="2" t="s">
        <v>1</v>
      </c>
    </row>
    <row r="10" spans="1:14" x14ac:dyDescent="0.25">
      <c r="C10" s="5"/>
    </row>
    <row r="11" spans="1:14" ht="39" customHeight="1" x14ac:dyDescent="0.25">
      <c r="A11" s="1">
        <v>1</v>
      </c>
      <c r="B11" s="6">
        <v>500000</v>
      </c>
      <c r="C11" s="77" t="s">
        <v>73</v>
      </c>
      <c r="D11" s="74"/>
      <c r="E11" s="74"/>
      <c r="F11" s="74"/>
      <c r="G11" s="74"/>
      <c r="H11" s="74"/>
      <c r="I11" s="74"/>
      <c r="J11" s="74"/>
      <c r="K11" s="74"/>
      <c r="L11" s="74"/>
      <c r="M11" s="74"/>
      <c r="N11" s="74"/>
    </row>
    <row r="12" spans="1:14" ht="39" customHeight="1" x14ac:dyDescent="0.25">
      <c r="B12" s="7"/>
      <c r="C12" s="8"/>
      <c r="D12" s="9" t="s">
        <v>2</v>
      </c>
      <c r="E12" s="85" t="s">
        <v>3</v>
      </c>
      <c r="F12" s="85"/>
      <c r="G12" s="72" t="s">
        <v>4</v>
      </c>
      <c r="H12" s="72"/>
      <c r="I12" s="72"/>
      <c r="J12" s="72"/>
      <c r="K12" s="72"/>
      <c r="L12" s="72"/>
      <c r="M12" s="72"/>
      <c r="N12" s="72"/>
    </row>
    <row r="13" spans="1:14" ht="39" customHeight="1" x14ac:dyDescent="0.25">
      <c r="B13" s="7"/>
      <c r="C13" s="8"/>
      <c r="D13" s="9"/>
      <c r="E13" s="72" t="s">
        <v>5</v>
      </c>
      <c r="F13" s="72"/>
      <c r="G13" s="72" t="s">
        <v>6</v>
      </c>
      <c r="H13" s="72"/>
      <c r="I13" s="72"/>
      <c r="J13" s="72"/>
      <c r="K13" s="72"/>
      <c r="L13" s="72"/>
      <c r="M13" s="72"/>
      <c r="N13" s="72"/>
    </row>
    <row r="14" spans="1:14" ht="39" customHeight="1" x14ac:dyDescent="0.25">
      <c r="B14" s="7"/>
      <c r="C14" s="8"/>
      <c r="D14" s="9" t="s">
        <v>7</v>
      </c>
      <c r="E14" s="72" t="s">
        <v>8</v>
      </c>
      <c r="F14" s="72"/>
      <c r="G14" s="72"/>
      <c r="H14" s="72"/>
      <c r="I14" s="72"/>
      <c r="J14" s="72"/>
      <c r="K14" s="72"/>
      <c r="L14" s="72"/>
      <c r="M14" s="72"/>
      <c r="N14" s="72"/>
    </row>
    <row r="15" spans="1:14" ht="39" customHeight="1" x14ac:dyDescent="0.25">
      <c r="A15" s="1">
        <v>2</v>
      </c>
      <c r="B15" s="6">
        <v>12500</v>
      </c>
      <c r="C15" s="77" t="s">
        <v>74</v>
      </c>
      <c r="D15" s="74"/>
      <c r="E15" s="74"/>
      <c r="F15" s="74"/>
      <c r="G15" s="74"/>
      <c r="H15" s="74"/>
      <c r="I15" s="74"/>
      <c r="J15" s="74"/>
      <c r="K15" s="74"/>
      <c r="L15" s="74"/>
      <c r="M15" s="74"/>
      <c r="N15" s="74"/>
    </row>
    <row r="16" spans="1:14" ht="39" customHeight="1" x14ac:dyDescent="0.25">
      <c r="A16" s="1">
        <v>3</v>
      </c>
      <c r="B16" s="6">
        <v>22</v>
      </c>
      <c r="C16" s="77" t="s">
        <v>75</v>
      </c>
      <c r="D16" s="74"/>
      <c r="E16" s="74"/>
      <c r="F16" s="74"/>
      <c r="G16" s="74"/>
      <c r="H16" s="74"/>
      <c r="I16" s="74"/>
      <c r="J16" s="74"/>
      <c r="K16" s="74"/>
      <c r="L16" s="74"/>
      <c r="M16" s="74"/>
      <c r="N16" s="74"/>
    </row>
    <row r="17" spans="1:14" s="12" customFormat="1" ht="39" customHeight="1" x14ac:dyDescent="0.25">
      <c r="A17" s="11"/>
      <c r="D17" s="13">
        <v>0.4</v>
      </c>
      <c r="E17" s="78" t="s">
        <v>9</v>
      </c>
      <c r="F17" s="78"/>
      <c r="G17" s="78"/>
      <c r="H17" s="78"/>
      <c r="I17" s="78"/>
      <c r="J17" s="78"/>
      <c r="K17" s="78"/>
      <c r="L17" s="78"/>
      <c r="M17" s="78"/>
      <c r="N17" s="78"/>
    </row>
    <row r="18" spans="1:14" s="12" customFormat="1" ht="39" customHeight="1" x14ac:dyDescent="0.25">
      <c r="A18" s="11"/>
      <c r="D18" s="13">
        <f>150000/583770</f>
        <v>0.25695051133151753</v>
      </c>
      <c r="E18" s="78" t="s">
        <v>10</v>
      </c>
      <c r="F18" s="78"/>
      <c r="G18" s="78"/>
      <c r="H18" s="78"/>
      <c r="I18" s="78"/>
      <c r="J18" s="78"/>
      <c r="K18" s="78"/>
      <c r="L18" s="78"/>
      <c r="M18" s="78"/>
      <c r="N18" s="78"/>
    </row>
    <row r="19" spans="1:14" s="12" customFormat="1" ht="39" customHeight="1" x14ac:dyDescent="0.25">
      <c r="A19" s="11"/>
      <c r="D19" s="13">
        <v>0.86</v>
      </c>
      <c r="E19" s="78" t="s">
        <v>11</v>
      </c>
      <c r="F19" s="78"/>
      <c r="G19" s="78"/>
      <c r="H19" s="78"/>
      <c r="I19" s="78"/>
      <c r="J19" s="78"/>
      <c r="K19" s="78"/>
      <c r="L19" s="78"/>
      <c r="M19" s="78"/>
      <c r="N19" s="78"/>
    </row>
    <row r="20" spans="1:14" ht="39" customHeight="1" x14ac:dyDescent="0.25">
      <c r="B20" s="14">
        <f>B11*B15/B16</f>
        <v>284090909.09090906</v>
      </c>
      <c r="C20" s="72" t="s">
        <v>12</v>
      </c>
      <c r="D20" s="72"/>
      <c r="E20" s="72"/>
      <c r="F20" s="72"/>
      <c r="G20" s="72"/>
      <c r="H20" s="72"/>
      <c r="I20" s="72"/>
      <c r="J20" s="72"/>
      <c r="K20" s="72"/>
      <c r="L20" s="72"/>
      <c r="M20" s="72"/>
      <c r="N20" s="72"/>
    </row>
    <row r="21" spans="1:14" ht="39" customHeight="1" x14ac:dyDescent="0.25">
      <c r="A21" s="1">
        <v>4</v>
      </c>
      <c r="B21" s="15">
        <v>0.09</v>
      </c>
      <c r="C21" s="77" t="s">
        <v>76</v>
      </c>
      <c r="D21" s="74"/>
      <c r="E21" s="74"/>
      <c r="F21" s="74"/>
      <c r="G21" s="74"/>
      <c r="H21" s="74"/>
      <c r="I21" s="74"/>
      <c r="J21" s="74"/>
      <c r="K21" s="74"/>
      <c r="L21" s="74"/>
      <c r="M21" s="74"/>
      <c r="N21" s="74"/>
    </row>
    <row r="22" spans="1:14" ht="39" customHeight="1" x14ac:dyDescent="0.25">
      <c r="B22" s="14">
        <f>(1-B21)*B20</f>
        <v>258522727.27272725</v>
      </c>
      <c r="C22" s="74" t="s">
        <v>77</v>
      </c>
      <c r="D22" s="74"/>
      <c r="E22" s="74"/>
      <c r="F22" s="74"/>
      <c r="G22" s="74"/>
      <c r="H22" s="74"/>
      <c r="I22" s="74"/>
      <c r="J22" s="74"/>
      <c r="K22" s="74"/>
      <c r="L22" s="74"/>
      <c r="M22" s="74"/>
      <c r="N22" s="74"/>
    </row>
    <row r="23" spans="1:14" ht="39" customHeight="1" x14ac:dyDescent="0.25">
      <c r="B23" s="14">
        <f>fossilBtu</f>
        <v>121258.5</v>
      </c>
      <c r="C23" s="74" t="s">
        <v>13</v>
      </c>
      <c r="D23" s="74"/>
      <c r="E23" s="74"/>
      <c r="F23" s="74"/>
      <c r="G23" s="74"/>
      <c r="H23" s="74"/>
      <c r="I23" s="74"/>
      <c r="J23" s="74"/>
      <c r="K23" s="74"/>
      <c r="L23" s="74"/>
      <c r="M23" s="74"/>
      <c r="N23" s="74"/>
    </row>
    <row r="24" spans="1:14" ht="39" customHeight="1" x14ac:dyDescent="0.25">
      <c r="B24" s="14">
        <f>B22*B23/1000000</f>
        <v>31348078.124999996</v>
      </c>
      <c r="C24" s="74" t="s">
        <v>14</v>
      </c>
      <c r="D24" s="74"/>
      <c r="E24" s="74"/>
      <c r="F24" s="74"/>
      <c r="G24" s="74"/>
      <c r="H24" s="74"/>
      <c r="I24" s="74"/>
      <c r="J24" s="74"/>
      <c r="K24" s="74"/>
      <c r="L24" s="74"/>
      <c r="M24" s="74"/>
      <c r="N24" s="74"/>
    </row>
    <row r="25" spans="1:14" ht="39" customHeight="1" x14ac:dyDescent="0.25">
      <c r="B25" s="14">
        <f>B20-B22</f>
        <v>25568181.818181813</v>
      </c>
      <c r="C25" s="74" t="s">
        <v>78</v>
      </c>
      <c r="D25" s="74"/>
      <c r="E25" s="74"/>
      <c r="F25" s="74"/>
      <c r="G25" s="74"/>
      <c r="H25" s="74"/>
      <c r="I25" s="74"/>
      <c r="J25" s="74"/>
      <c r="K25" s="74"/>
      <c r="L25" s="74"/>
      <c r="M25" s="74"/>
      <c r="N25" s="74"/>
    </row>
    <row r="26" spans="1:14" ht="39" customHeight="1" x14ac:dyDescent="0.25">
      <c r="B26" s="14">
        <v>84710</v>
      </c>
      <c r="C26" s="74" t="s">
        <v>15</v>
      </c>
      <c r="D26" s="74"/>
      <c r="E26" s="74"/>
      <c r="F26" s="74"/>
      <c r="G26" s="74"/>
      <c r="H26" s="74"/>
      <c r="I26" s="74"/>
      <c r="J26" s="74"/>
      <c r="K26" s="74"/>
      <c r="L26" s="74"/>
      <c r="M26" s="74"/>
      <c r="N26" s="74"/>
    </row>
    <row r="27" spans="1:14" ht="39" customHeight="1" x14ac:dyDescent="0.25">
      <c r="B27" s="14">
        <f>B25*B26/1000000</f>
        <v>2165880.6818181812</v>
      </c>
      <c r="C27" s="74" t="s">
        <v>16</v>
      </c>
      <c r="D27" s="74"/>
      <c r="E27" s="74"/>
      <c r="F27" s="74"/>
      <c r="G27" s="74"/>
      <c r="H27" s="74"/>
      <c r="I27" s="74"/>
      <c r="J27" s="74"/>
      <c r="K27" s="74"/>
      <c r="L27" s="74"/>
      <c r="M27" s="74"/>
      <c r="N27" s="74"/>
    </row>
    <row r="28" spans="1:14" ht="39" customHeight="1" x14ac:dyDescent="0.25">
      <c r="B28" s="3">
        <f>B24+B27</f>
        <v>33513958.806818176</v>
      </c>
      <c r="C28" s="75" t="s">
        <v>79</v>
      </c>
      <c r="D28" s="74"/>
      <c r="E28" s="74"/>
      <c r="F28" s="74"/>
      <c r="G28" s="74"/>
      <c r="H28" s="74"/>
      <c r="I28" s="74"/>
      <c r="J28" s="74"/>
      <c r="K28" s="74"/>
      <c r="L28" s="74"/>
      <c r="M28" s="74"/>
      <c r="N28" s="74"/>
    </row>
    <row r="29" spans="1:14" x14ac:dyDescent="0.25">
      <c r="B29" s="7"/>
    </row>
    <row r="30" spans="1:14" x14ac:dyDescent="0.25">
      <c r="B30" s="7"/>
      <c r="C30" s="4" t="s">
        <v>17</v>
      </c>
    </row>
    <row r="31" spans="1:14" x14ac:dyDescent="0.25">
      <c r="B31" s="7"/>
      <c r="C31" s="4"/>
    </row>
    <row r="32" spans="1:14" x14ac:dyDescent="0.25">
      <c r="B32" s="7" t="s">
        <v>18</v>
      </c>
      <c r="C32" s="5"/>
    </row>
    <row r="33" spans="1:14" x14ac:dyDescent="0.25">
      <c r="B33" s="7"/>
      <c r="C33" s="5"/>
    </row>
    <row r="34" spans="1:14" ht="39" customHeight="1" x14ac:dyDescent="0.25">
      <c r="A34" s="1">
        <v>1</v>
      </c>
      <c r="B34" s="16">
        <v>12000</v>
      </c>
      <c r="C34" s="76" t="s">
        <v>80</v>
      </c>
      <c r="D34" s="72"/>
      <c r="E34" s="72"/>
      <c r="F34" s="72"/>
      <c r="G34" s="72"/>
      <c r="H34" s="72"/>
      <c r="I34" s="72"/>
      <c r="J34" s="72"/>
      <c r="K34" s="72"/>
      <c r="L34" s="72"/>
      <c r="M34" s="72"/>
      <c r="N34" s="17"/>
    </row>
    <row r="35" spans="1:14" ht="39" customHeight="1" x14ac:dyDescent="0.25">
      <c r="B35" s="17"/>
      <c r="C35" s="17"/>
      <c r="D35" s="9" t="s">
        <v>2</v>
      </c>
      <c r="E35" s="18" t="s">
        <v>19</v>
      </c>
      <c r="F35" s="17"/>
      <c r="G35" s="17"/>
      <c r="H35" s="17"/>
      <c r="I35" s="17"/>
      <c r="J35" s="17"/>
      <c r="K35" s="17"/>
      <c r="L35" s="17"/>
      <c r="M35" s="17"/>
      <c r="N35" s="17"/>
    </row>
    <row r="36" spans="1:14" ht="39" customHeight="1" x14ac:dyDescent="0.25">
      <c r="B36" s="16">
        <v>7000</v>
      </c>
      <c r="C36" s="72" t="s">
        <v>81</v>
      </c>
      <c r="D36" s="72"/>
      <c r="E36" s="72"/>
      <c r="F36" s="72"/>
      <c r="G36" s="72"/>
      <c r="H36" s="72"/>
      <c r="I36" s="72"/>
      <c r="J36" s="72"/>
      <c r="K36" s="72"/>
      <c r="L36" s="72"/>
      <c r="M36" s="72"/>
      <c r="N36" s="72"/>
    </row>
    <row r="37" spans="1:14" ht="39" customHeight="1" x14ac:dyDescent="0.25">
      <c r="B37" s="14">
        <v>3</v>
      </c>
      <c r="C37" s="72" t="s">
        <v>20</v>
      </c>
      <c r="D37" s="72"/>
      <c r="E37" s="72"/>
      <c r="F37" s="72"/>
      <c r="G37" s="72"/>
      <c r="H37" s="72"/>
      <c r="I37" s="72"/>
      <c r="J37" s="72"/>
      <c r="K37" s="72"/>
      <c r="L37" s="72"/>
      <c r="M37" s="72"/>
      <c r="N37" s="72"/>
    </row>
    <row r="38" spans="1:14" ht="39" customHeight="1" x14ac:dyDescent="0.25">
      <c r="B38" s="14">
        <f>B34*B36/B37</f>
        <v>28000000</v>
      </c>
      <c r="C38" s="72" t="s">
        <v>82</v>
      </c>
      <c r="D38" s="72"/>
      <c r="E38" s="72"/>
      <c r="F38" s="72"/>
      <c r="G38" s="72"/>
      <c r="H38" s="72"/>
      <c r="I38" s="72"/>
      <c r="J38" s="72"/>
      <c r="K38" s="72"/>
      <c r="L38" s="72"/>
      <c r="M38" s="72"/>
      <c r="N38" s="72"/>
    </row>
    <row r="39" spans="1:14" ht="39" customHeight="1" x14ac:dyDescent="0.25">
      <c r="B39" s="14">
        <v>3412</v>
      </c>
      <c r="C39" s="72" t="s">
        <v>21</v>
      </c>
      <c r="D39" s="72"/>
      <c r="E39" s="72"/>
      <c r="F39" s="72"/>
      <c r="G39" s="72"/>
      <c r="H39" s="72"/>
      <c r="I39" s="72"/>
      <c r="J39" s="72"/>
      <c r="K39" s="72"/>
      <c r="L39" s="72"/>
      <c r="M39" s="72"/>
      <c r="N39" s="72"/>
    </row>
    <row r="40" spans="1:14" ht="39" customHeight="1" x14ac:dyDescent="0.25">
      <c r="B40" s="3">
        <f>B38*B39/1000000</f>
        <v>95536</v>
      </c>
      <c r="C40" s="73" t="s">
        <v>22</v>
      </c>
      <c r="D40" s="72"/>
      <c r="E40" s="72"/>
      <c r="F40" s="72"/>
      <c r="G40" s="72"/>
      <c r="H40" s="72"/>
      <c r="I40" s="72"/>
      <c r="J40" s="72"/>
      <c r="K40" s="72"/>
      <c r="L40" s="72"/>
      <c r="M40" s="72"/>
      <c r="N40" s="72"/>
    </row>
    <row r="41" spans="1:14" x14ac:dyDescent="0.25">
      <c r="B41" s="7"/>
    </row>
    <row r="43" spans="1:14" x14ac:dyDescent="0.25">
      <c r="C43" s="5"/>
    </row>
    <row r="45" spans="1:14" x14ac:dyDescent="0.25">
      <c r="B45" s="7"/>
    </row>
    <row r="50" spans="2:2" x14ac:dyDescent="0.25">
      <c r="B50" s="7"/>
    </row>
    <row r="52" spans="2:2" x14ac:dyDescent="0.25">
      <c r="B52" s="7"/>
    </row>
    <row r="54" spans="2:2" x14ac:dyDescent="0.25">
      <c r="B54" s="19"/>
    </row>
    <row r="55" spans="2:2" x14ac:dyDescent="0.25">
      <c r="B55" s="19"/>
    </row>
    <row r="56" spans="2:2" x14ac:dyDescent="0.25">
      <c r="B56" s="19"/>
    </row>
    <row r="70" spans="2:2" x14ac:dyDescent="0.25">
      <c r="B70" s="7"/>
    </row>
  </sheetData>
  <mergeCells count="30">
    <mergeCell ref="E14:N14"/>
    <mergeCell ref="B3:N3"/>
    <mergeCell ref="B4:N4"/>
    <mergeCell ref="C7:N7"/>
    <mergeCell ref="C11:N11"/>
    <mergeCell ref="E12:F12"/>
    <mergeCell ref="G12:N12"/>
    <mergeCell ref="E13:F13"/>
    <mergeCell ref="G13:N13"/>
    <mergeCell ref="B5:N5"/>
    <mergeCell ref="C25:N25"/>
    <mergeCell ref="C15:N15"/>
    <mergeCell ref="C16:N16"/>
    <mergeCell ref="E17:N17"/>
    <mergeCell ref="E18:N18"/>
    <mergeCell ref="E19:N19"/>
    <mergeCell ref="C20:N20"/>
    <mergeCell ref="C21:N21"/>
    <mergeCell ref="C22:N22"/>
    <mergeCell ref="C23:N23"/>
    <mergeCell ref="C24:N24"/>
    <mergeCell ref="C38:N38"/>
    <mergeCell ref="C39:N39"/>
    <mergeCell ref="C40:N40"/>
    <mergeCell ref="C26:N26"/>
    <mergeCell ref="C27:N27"/>
    <mergeCell ref="C28:N28"/>
    <mergeCell ref="C34:M34"/>
    <mergeCell ref="C36:N36"/>
    <mergeCell ref="C37:N37"/>
  </mergeCells>
  <hyperlinks>
    <hyperlink ref="E12" r:id="rId1" display="Census data"/>
    <hyperlink ref="E35" r:id="rId2"/>
  </hyperlink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4"/>
  <sheetViews>
    <sheetView zoomScale="70" zoomScaleNormal="70" workbookViewId="0">
      <selection activeCell="B1" sqref="B1"/>
    </sheetView>
  </sheetViews>
  <sheetFormatPr defaultRowHeight="15" x14ac:dyDescent="0.25"/>
  <cols>
    <col min="1" max="1" width="2.5703125" style="23" bestFit="1" customWidth="1"/>
    <col min="2" max="14" width="14.5703125" customWidth="1"/>
  </cols>
  <sheetData>
    <row r="1" spans="1:14" ht="21" x14ac:dyDescent="0.35">
      <c r="A1" s="20"/>
      <c r="B1" s="21" t="s">
        <v>67</v>
      </c>
    </row>
    <row r="2" spans="1:14" x14ac:dyDescent="0.25">
      <c r="A2" s="20"/>
      <c r="B2" s="4"/>
    </row>
    <row r="3" spans="1:14" ht="24.75" customHeight="1" x14ac:dyDescent="0.25">
      <c r="A3" s="20"/>
      <c r="B3" s="79" t="s">
        <v>66</v>
      </c>
      <c r="C3" s="80"/>
      <c r="D3" s="80"/>
      <c r="E3" s="80"/>
      <c r="F3" s="80"/>
      <c r="G3" s="80"/>
      <c r="H3" s="80"/>
      <c r="I3" s="80"/>
      <c r="J3" s="80"/>
      <c r="K3" s="80"/>
      <c r="L3" s="80"/>
      <c r="M3" s="80"/>
      <c r="N3" s="81"/>
    </row>
    <row r="4" spans="1:14" ht="24.75" customHeight="1" x14ac:dyDescent="0.25">
      <c r="A4" s="20"/>
      <c r="B4" s="82" t="s">
        <v>59</v>
      </c>
      <c r="C4" s="83"/>
      <c r="D4" s="83"/>
      <c r="E4" s="83"/>
      <c r="F4" s="83"/>
      <c r="G4" s="83"/>
      <c r="H4" s="83"/>
      <c r="I4" s="83"/>
      <c r="J4" s="83"/>
      <c r="K4" s="83"/>
      <c r="L4" s="83"/>
      <c r="M4" s="83"/>
      <c r="N4" s="84"/>
    </row>
    <row r="5" spans="1:14" ht="24.75" customHeight="1" x14ac:dyDescent="0.25">
      <c r="A5" s="20"/>
      <c r="B5" s="86" t="s">
        <v>70</v>
      </c>
      <c r="C5" s="87"/>
      <c r="D5" s="87"/>
      <c r="E5" s="87"/>
      <c r="F5" s="87"/>
      <c r="G5" s="87"/>
      <c r="H5" s="87"/>
      <c r="I5" s="87"/>
      <c r="J5" s="87"/>
      <c r="K5" s="87"/>
      <c r="L5" s="87"/>
      <c r="M5" s="87"/>
      <c r="N5" s="88"/>
    </row>
    <row r="6" spans="1:14" x14ac:dyDescent="0.25">
      <c r="A6" s="20"/>
    </row>
    <row r="7" spans="1:14" ht="42.75" customHeight="1" x14ac:dyDescent="0.25">
      <c r="A7" s="20"/>
      <c r="B7" s="22">
        <f>SUM(B20,B45)</f>
        <v>40839157.221893966</v>
      </c>
      <c r="C7" s="75" t="s">
        <v>89</v>
      </c>
      <c r="D7" s="74"/>
      <c r="E7" s="74"/>
      <c r="F7" s="74"/>
      <c r="G7" s="74"/>
      <c r="H7" s="74"/>
      <c r="I7" s="74"/>
      <c r="J7" s="74"/>
      <c r="K7" s="74"/>
      <c r="L7" s="74"/>
      <c r="M7" s="74"/>
      <c r="N7" s="74"/>
    </row>
    <row r="8" spans="1:14" x14ac:dyDescent="0.25">
      <c r="A8" s="20"/>
      <c r="B8" s="23"/>
    </row>
    <row r="9" spans="1:14" ht="18.75" x14ac:dyDescent="0.3">
      <c r="B9" s="23"/>
      <c r="C9" s="2" t="s">
        <v>23</v>
      </c>
    </row>
    <row r="10" spans="1:14" x14ac:dyDescent="0.25">
      <c r="B10" s="23"/>
      <c r="C10" s="5"/>
    </row>
    <row r="11" spans="1:14" ht="42.75" customHeight="1" x14ac:dyDescent="0.25">
      <c r="A11" s="23">
        <v>1</v>
      </c>
      <c r="B11" s="24">
        <v>257000</v>
      </c>
      <c r="C11" s="76" t="s">
        <v>83</v>
      </c>
      <c r="D11" s="72"/>
      <c r="E11" s="72"/>
      <c r="F11" s="72"/>
      <c r="G11" s="72"/>
      <c r="H11" s="72"/>
      <c r="I11" s="72"/>
      <c r="J11" s="72"/>
      <c r="K11" s="72"/>
      <c r="L11" s="72"/>
      <c r="M11" s="72"/>
      <c r="N11" s="72"/>
    </row>
    <row r="12" spans="1:14" ht="42.75" customHeight="1" x14ac:dyDescent="0.25">
      <c r="B12" s="20"/>
      <c r="C12" s="25"/>
      <c r="D12" s="10" t="s">
        <v>24</v>
      </c>
      <c r="E12" s="94" t="s">
        <v>3</v>
      </c>
      <c r="F12" s="94"/>
      <c r="G12" s="72" t="s">
        <v>25</v>
      </c>
      <c r="H12" s="72"/>
      <c r="I12" s="72"/>
      <c r="J12" s="72"/>
      <c r="K12" s="72"/>
      <c r="L12" s="72"/>
      <c r="M12" s="72"/>
      <c r="N12" s="72"/>
    </row>
    <row r="13" spans="1:14" ht="52.5" customHeight="1" x14ac:dyDescent="0.25">
      <c r="A13" s="23">
        <v>2</v>
      </c>
      <c r="B13" s="24">
        <v>110</v>
      </c>
      <c r="C13" s="95" t="s">
        <v>84</v>
      </c>
      <c r="D13" s="93"/>
      <c r="E13" s="93"/>
      <c r="F13" s="93"/>
      <c r="G13" s="93"/>
      <c r="H13" s="93"/>
      <c r="I13" s="93"/>
      <c r="J13" s="93"/>
      <c r="K13" s="93"/>
      <c r="L13" s="93"/>
      <c r="M13" s="93"/>
      <c r="N13" s="93"/>
    </row>
    <row r="14" spans="1:14" ht="42.75" customHeight="1" x14ac:dyDescent="0.25">
      <c r="B14" s="23"/>
      <c r="C14" s="26"/>
      <c r="D14" s="27" t="s">
        <v>26</v>
      </c>
      <c r="E14" s="93" t="s">
        <v>27</v>
      </c>
      <c r="F14" s="93"/>
      <c r="G14" s="93"/>
      <c r="H14" s="93"/>
      <c r="I14" s="93"/>
      <c r="J14" s="93"/>
      <c r="K14" s="93"/>
      <c r="L14" s="93"/>
      <c r="M14" s="93"/>
      <c r="N14" s="93"/>
    </row>
    <row r="15" spans="1:14" ht="42.75" customHeight="1" x14ac:dyDescent="0.25">
      <c r="B15" s="20"/>
      <c r="C15" s="28"/>
      <c r="D15" s="29">
        <v>0.26</v>
      </c>
      <c r="E15" s="93" t="s">
        <v>28</v>
      </c>
      <c r="F15" s="93"/>
      <c r="G15" s="93"/>
      <c r="H15" s="93"/>
      <c r="I15" s="93"/>
      <c r="J15" s="93"/>
      <c r="K15" s="93"/>
      <c r="L15" s="93"/>
      <c r="M15" s="93"/>
      <c r="N15" s="93"/>
    </row>
    <row r="16" spans="1:14" ht="42.75" customHeight="1" x14ac:dyDescent="0.25">
      <c r="B16" s="20"/>
      <c r="C16" s="28"/>
      <c r="D16" s="29">
        <v>0.5</v>
      </c>
      <c r="E16" s="93" t="s">
        <v>29</v>
      </c>
      <c r="F16" s="93"/>
      <c r="G16" s="93"/>
      <c r="H16" s="93"/>
      <c r="I16" s="93"/>
      <c r="J16" s="93"/>
      <c r="K16" s="93"/>
      <c r="L16" s="93"/>
      <c r="M16" s="93"/>
      <c r="N16" s="93"/>
    </row>
    <row r="17" spans="1:14" ht="42.75" customHeight="1" x14ac:dyDescent="0.25">
      <c r="B17" s="20"/>
      <c r="C17" s="28"/>
      <c r="D17" s="29">
        <v>0.2</v>
      </c>
      <c r="E17" s="93" t="s">
        <v>30</v>
      </c>
      <c r="F17" s="93"/>
      <c r="G17" s="93"/>
      <c r="H17" s="93"/>
      <c r="I17" s="93"/>
      <c r="J17" s="93"/>
      <c r="K17" s="93"/>
      <c r="L17" s="93"/>
      <c r="M17" s="93"/>
      <c r="N17" s="93"/>
    </row>
    <row r="18" spans="1:14" ht="42.75" customHeight="1" x14ac:dyDescent="0.25">
      <c r="B18" s="20"/>
      <c r="C18" s="28"/>
      <c r="D18" s="30">
        <v>2.2999999999999998</v>
      </c>
      <c r="E18" s="93" t="s">
        <v>31</v>
      </c>
      <c r="F18" s="93"/>
      <c r="G18" s="93"/>
      <c r="H18" s="93"/>
      <c r="I18" s="93"/>
      <c r="J18" s="93"/>
      <c r="K18" s="93"/>
      <c r="L18" s="93"/>
      <c r="M18" s="93"/>
      <c r="N18" s="93"/>
    </row>
    <row r="19" spans="1:14" ht="42.75" customHeight="1" x14ac:dyDescent="0.25">
      <c r="B19" s="20"/>
      <c r="C19" s="28"/>
      <c r="D19" s="29">
        <f>(20000*1.25)/257000</f>
        <v>9.727626459143969E-2</v>
      </c>
      <c r="E19" s="93" t="s">
        <v>32</v>
      </c>
      <c r="F19" s="93"/>
      <c r="G19" s="93"/>
      <c r="H19" s="93"/>
      <c r="I19" s="93"/>
      <c r="J19" s="93"/>
      <c r="K19" s="93"/>
      <c r="L19" s="93"/>
      <c r="M19" s="93"/>
      <c r="N19" s="93"/>
    </row>
    <row r="20" spans="1:14" ht="42.75" customHeight="1" x14ac:dyDescent="0.25">
      <c r="B20" s="22">
        <f>B11*B13</f>
        <v>28270000</v>
      </c>
      <c r="C20" s="73" t="s">
        <v>85</v>
      </c>
      <c r="D20" s="72"/>
      <c r="E20" s="72"/>
      <c r="F20" s="72"/>
      <c r="G20" s="72"/>
      <c r="H20" s="72"/>
      <c r="I20" s="72"/>
      <c r="J20" s="72"/>
      <c r="K20" s="72"/>
      <c r="L20" s="72"/>
      <c r="M20" s="72"/>
      <c r="N20" s="72"/>
    </row>
    <row r="21" spans="1:14" x14ac:dyDescent="0.25">
      <c r="B21" s="20"/>
      <c r="C21" s="25"/>
      <c r="D21" s="25"/>
      <c r="E21" s="25"/>
      <c r="F21" s="25"/>
      <c r="G21" s="25"/>
      <c r="H21" s="25"/>
    </row>
    <row r="22" spans="1:14" ht="18.75" x14ac:dyDescent="0.3">
      <c r="B22" s="23"/>
      <c r="C22" s="2" t="s">
        <v>33</v>
      </c>
    </row>
    <row r="23" spans="1:14" ht="15.75" x14ac:dyDescent="0.25">
      <c r="B23" s="23"/>
      <c r="C23" s="31"/>
    </row>
    <row r="24" spans="1:14" ht="32.25" customHeight="1" x14ac:dyDescent="0.25">
      <c r="A24" s="23">
        <v>1</v>
      </c>
      <c r="B24" s="24">
        <v>18000</v>
      </c>
      <c r="C24" s="77" t="s">
        <v>86</v>
      </c>
      <c r="D24" s="74"/>
      <c r="E24" s="74"/>
      <c r="F24" s="74"/>
      <c r="G24" s="74"/>
      <c r="H24" s="74"/>
      <c r="I24" s="74"/>
      <c r="J24" s="74"/>
      <c r="K24" s="74"/>
      <c r="L24" s="74"/>
      <c r="M24" s="74"/>
      <c r="N24" s="74"/>
    </row>
    <row r="25" spans="1:14" s="17" customFormat="1" ht="32.25" customHeight="1" x14ac:dyDescent="0.25">
      <c r="A25" s="23"/>
      <c r="B25" s="23"/>
      <c r="D25" s="17" t="s">
        <v>2</v>
      </c>
      <c r="E25" s="32" t="s">
        <v>34</v>
      </c>
      <c r="G25" s="17" t="s">
        <v>35</v>
      </c>
    </row>
    <row r="26" spans="1:14" ht="82.5" customHeight="1" x14ac:dyDescent="0.25">
      <c r="A26" s="23">
        <v>2</v>
      </c>
      <c r="B26" s="24">
        <f>K43</f>
        <v>698.28651232744267</v>
      </c>
      <c r="C26" s="89" t="s">
        <v>87</v>
      </c>
      <c r="D26" s="90"/>
      <c r="E26" s="90"/>
      <c r="F26" s="90"/>
      <c r="G26" s="90"/>
      <c r="H26" s="90"/>
      <c r="I26" s="90"/>
      <c r="J26" s="90"/>
      <c r="K26" s="90"/>
      <c r="L26" s="90"/>
      <c r="M26" s="90"/>
      <c r="N26" s="90"/>
    </row>
    <row r="27" spans="1:14" x14ac:dyDescent="0.25">
      <c r="B27" s="23"/>
    </row>
    <row r="28" spans="1:14" ht="54" customHeight="1" x14ac:dyDescent="0.25">
      <c r="B28" s="23"/>
      <c r="D28" s="33" t="s">
        <v>36</v>
      </c>
      <c r="E28" s="34" t="s">
        <v>37</v>
      </c>
      <c r="F28" s="34" t="s">
        <v>38</v>
      </c>
      <c r="G28" s="34" t="s">
        <v>39</v>
      </c>
      <c r="H28" s="34" t="s">
        <v>40</v>
      </c>
      <c r="I28" s="34" t="s">
        <v>41</v>
      </c>
      <c r="J28" s="34" t="s">
        <v>42</v>
      </c>
      <c r="K28" s="35" t="s">
        <v>43</v>
      </c>
    </row>
    <row r="29" spans="1:14" ht="47.25" customHeight="1" x14ac:dyDescent="0.25">
      <c r="B29" s="23"/>
      <c r="D29" s="36" t="s">
        <v>44</v>
      </c>
      <c r="E29" s="37">
        <v>1418</v>
      </c>
      <c r="F29" s="37">
        <v>9210</v>
      </c>
      <c r="G29" s="37">
        <f>F29/E29</f>
        <v>6.4950634696755998</v>
      </c>
      <c r="H29" s="37">
        <f t="shared" ref="H29:H42" si="0">G29/SUM($G$29:$G$42)*$H$43</f>
        <v>506702.40423687408</v>
      </c>
      <c r="I29" s="37">
        <f>H29/E29</f>
        <v>357.33596913742883</v>
      </c>
      <c r="J29" s="38">
        <v>1418</v>
      </c>
      <c r="K29" s="39">
        <f t="shared" ref="K29:K42" si="1">IF(J29="","",J29/$J$43)</f>
        <v>7.6166944190793368E-2</v>
      </c>
    </row>
    <row r="30" spans="1:14" ht="47.25" customHeight="1" x14ac:dyDescent="0.25">
      <c r="B30" s="23"/>
      <c r="D30" s="40" t="s">
        <v>45</v>
      </c>
      <c r="E30" s="41">
        <v>3134</v>
      </c>
      <c r="F30" s="41">
        <v>37178</v>
      </c>
      <c r="G30" s="41">
        <f t="shared" ref="G30:G42" si="2">F30/E30</f>
        <v>11.862795149968091</v>
      </c>
      <c r="H30" s="41">
        <f t="shared" si="0"/>
        <v>925457.74980064656</v>
      </c>
      <c r="I30" s="41">
        <f t="shared" ref="I30:I42" si="3">H30/E30</f>
        <v>295.29602737736008</v>
      </c>
      <c r="J30" s="42">
        <v>3134</v>
      </c>
      <c r="K30" s="43">
        <f t="shared" si="1"/>
        <v>0.1683407638180158</v>
      </c>
    </row>
    <row r="31" spans="1:14" ht="47.25" customHeight="1" x14ac:dyDescent="0.25">
      <c r="B31" s="23"/>
      <c r="D31" s="40" t="s">
        <v>46</v>
      </c>
      <c r="E31" s="41">
        <v>549</v>
      </c>
      <c r="F31" s="41">
        <v>6436</v>
      </c>
      <c r="G31" s="41">
        <f t="shared" si="2"/>
        <v>11.723132969034609</v>
      </c>
      <c r="H31" s="41">
        <f t="shared" si="0"/>
        <v>914562.21918876551</v>
      </c>
      <c r="I31" s="41">
        <f t="shared" si="3"/>
        <v>1665.8692517099553</v>
      </c>
      <c r="J31" s="42">
        <v>549</v>
      </c>
      <c r="K31" s="43">
        <f t="shared" si="1"/>
        <v>2.9489176559058923E-2</v>
      </c>
    </row>
    <row r="32" spans="1:14" ht="47.25" customHeight="1" x14ac:dyDescent="0.25">
      <c r="B32" s="23"/>
      <c r="D32" s="40" t="s">
        <v>47</v>
      </c>
      <c r="E32" s="41">
        <v>483</v>
      </c>
      <c r="F32" s="41">
        <v>4689</v>
      </c>
      <c r="G32" s="41">
        <f t="shared" si="2"/>
        <v>9.70807453416149</v>
      </c>
      <c r="H32" s="41">
        <f t="shared" si="0"/>
        <v>757360.52925993747</v>
      </c>
      <c r="I32" s="41">
        <f t="shared" si="3"/>
        <v>1568.0342220702639</v>
      </c>
      <c r="J32" s="42">
        <v>483</v>
      </c>
      <c r="K32" s="43">
        <f t="shared" si="1"/>
        <v>2.5944029650319601E-2</v>
      </c>
    </row>
    <row r="33" spans="2:17" ht="47.25" customHeight="1" x14ac:dyDescent="0.25">
      <c r="B33" s="23"/>
      <c r="D33" s="44" t="s">
        <v>48</v>
      </c>
      <c r="E33" s="41">
        <v>944</v>
      </c>
      <c r="F33" s="41">
        <v>8692</v>
      </c>
      <c r="G33" s="41">
        <f t="shared" si="2"/>
        <v>9.2076271186440675</v>
      </c>
      <c r="H33" s="41">
        <f t="shared" si="0"/>
        <v>718318.89251216396</v>
      </c>
      <c r="I33" s="41">
        <f t="shared" si="3"/>
        <v>760.93103020356352</v>
      </c>
      <c r="J33" s="42">
        <v>944</v>
      </c>
      <c r="K33" s="43">
        <f t="shared" si="1"/>
        <v>5.0706343664392757E-2</v>
      </c>
    </row>
    <row r="34" spans="2:17" ht="47.25" customHeight="1" x14ac:dyDescent="0.25">
      <c r="B34" s="23"/>
      <c r="D34" s="40" t="s">
        <v>49</v>
      </c>
      <c r="E34" s="41">
        <v>716</v>
      </c>
      <c r="F34" s="41">
        <v>2837</v>
      </c>
      <c r="G34" s="41">
        <f t="shared" si="2"/>
        <v>3.9622905027932962</v>
      </c>
      <c r="H34" s="41">
        <f t="shared" si="0"/>
        <v>309112.00997864484</v>
      </c>
      <c r="I34" s="41">
        <f t="shared" si="3"/>
        <v>431.72068432771624</v>
      </c>
      <c r="J34" s="42">
        <v>716</v>
      </c>
      <c r="K34" s="43">
        <f t="shared" si="1"/>
        <v>3.8459472525111456E-2</v>
      </c>
    </row>
    <row r="35" spans="2:17" ht="47.25" customHeight="1" x14ac:dyDescent="0.25">
      <c r="B35" s="23"/>
      <c r="D35" s="44" t="s">
        <v>50</v>
      </c>
      <c r="E35" s="41">
        <v>3170</v>
      </c>
      <c r="F35" s="41">
        <v>14050</v>
      </c>
      <c r="G35" s="41">
        <f t="shared" si="2"/>
        <v>4.4321766561514195</v>
      </c>
      <c r="H35" s="41">
        <f t="shared" si="0"/>
        <v>345769.45678201987</v>
      </c>
      <c r="I35" s="41">
        <f t="shared" si="3"/>
        <v>109.07553841704097</v>
      </c>
      <c r="J35" s="42">
        <v>3170</v>
      </c>
      <c r="K35" s="43">
        <f t="shared" si="1"/>
        <v>0.1702744803136918</v>
      </c>
    </row>
    <row r="36" spans="2:17" ht="47.25" customHeight="1" x14ac:dyDescent="0.25">
      <c r="B36" s="23"/>
      <c r="D36" s="44" t="s">
        <v>51</v>
      </c>
      <c r="E36" s="41">
        <v>112</v>
      </c>
      <c r="F36" s="41">
        <v>2213</v>
      </c>
      <c r="G36" s="41">
        <f t="shared" si="2"/>
        <v>19.758928571428573</v>
      </c>
      <c r="H36" s="41">
        <f t="shared" si="0"/>
        <v>1541462.4751600111</v>
      </c>
      <c r="I36" s="41">
        <f t="shared" si="3"/>
        <v>13763.05781392867</v>
      </c>
      <c r="J36" s="42">
        <v>112</v>
      </c>
      <c r="K36" s="43">
        <f t="shared" si="1"/>
        <v>6.016006875436429E-3</v>
      </c>
    </row>
    <row r="37" spans="2:17" ht="47.25" customHeight="1" x14ac:dyDescent="0.25">
      <c r="B37" s="23"/>
      <c r="D37" s="44" t="s">
        <v>52</v>
      </c>
      <c r="E37" s="41">
        <v>1580</v>
      </c>
      <c r="F37" s="41">
        <v>9665</v>
      </c>
      <c r="G37" s="41">
        <f t="shared" si="2"/>
        <v>6.1170886075949369</v>
      </c>
      <c r="H37" s="41">
        <f t="shared" si="0"/>
        <v>477215.27570432739</v>
      </c>
      <c r="I37" s="41">
        <f t="shared" si="3"/>
        <v>302.034984622992</v>
      </c>
      <c r="J37" s="42">
        <v>1580</v>
      </c>
      <c r="K37" s="43">
        <f t="shared" si="1"/>
        <v>8.4868668421335336E-2</v>
      </c>
    </row>
    <row r="38" spans="2:17" ht="47.25" customHeight="1" x14ac:dyDescent="0.25">
      <c r="B38" s="23"/>
      <c r="D38" s="40" t="s">
        <v>53</v>
      </c>
      <c r="E38" s="41">
        <v>422</v>
      </c>
      <c r="F38" s="41">
        <v>10349</v>
      </c>
      <c r="G38" s="41">
        <f t="shared" si="2"/>
        <v>24.523696682464454</v>
      </c>
      <c r="H38" s="41">
        <f t="shared" si="0"/>
        <v>1913178.5436426576</v>
      </c>
      <c r="I38" s="41">
        <f t="shared" si="3"/>
        <v>4533.5984446508473</v>
      </c>
      <c r="J38" s="42">
        <v>422</v>
      </c>
      <c r="K38" s="43">
        <f t="shared" si="1"/>
        <v>2.2667454477090832E-2</v>
      </c>
    </row>
    <row r="39" spans="2:17" ht="47.25" customHeight="1" x14ac:dyDescent="0.25">
      <c r="B39" s="23"/>
      <c r="D39" s="44" t="s">
        <v>54</v>
      </c>
      <c r="E39" s="41">
        <v>1888</v>
      </c>
      <c r="F39" s="41">
        <v>49518</v>
      </c>
      <c r="G39" s="41">
        <f t="shared" si="2"/>
        <v>26.227754237288135</v>
      </c>
      <c r="H39" s="41">
        <f t="shared" si="0"/>
        <v>2046117.9774170117</v>
      </c>
      <c r="I39" s="41">
        <f t="shared" si="3"/>
        <v>1083.7489287166375</v>
      </c>
      <c r="J39" s="42">
        <v>1888</v>
      </c>
      <c r="K39" s="43">
        <f t="shared" si="1"/>
        <v>0.10141268732878551</v>
      </c>
    </row>
    <row r="40" spans="2:17" ht="47.25" customHeight="1" x14ac:dyDescent="0.25">
      <c r="B40" s="23"/>
      <c r="D40" s="44" t="s">
        <v>55</v>
      </c>
      <c r="E40" s="41">
        <v>412</v>
      </c>
      <c r="F40" s="41">
        <v>3869</v>
      </c>
      <c r="G40" s="41">
        <f t="shared" si="2"/>
        <v>9.3907766990291268</v>
      </c>
      <c r="H40" s="41">
        <f t="shared" si="0"/>
        <v>732607.02582284878</v>
      </c>
      <c r="I40" s="41">
        <f t="shared" si="3"/>
        <v>1778.1723927739049</v>
      </c>
      <c r="J40" s="42">
        <v>412</v>
      </c>
      <c r="K40" s="43">
        <f t="shared" si="1"/>
        <v>2.2130311006069721E-2</v>
      </c>
    </row>
    <row r="41" spans="2:17" ht="47.25" customHeight="1" x14ac:dyDescent="0.25">
      <c r="B41" s="23"/>
      <c r="D41" s="40" t="s">
        <v>56</v>
      </c>
      <c r="E41" s="41">
        <v>1807</v>
      </c>
      <c r="F41" s="41">
        <v>33991</v>
      </c>
      <c r="G41" s="41">
        <f t="shared" si="2"/>
        <v>18.810736026563365</v>
      </c>
      <c r="H41" s="41">
        <f t="shared" si="0"/>
        <v>1467490.6896022826</v>
      </c>
      <c r="I41" s="41">
        <f t="shared" si="3"/>
        <v>812.11438273507611</v>
      </c>
      <c r="J41" s="42">
        <v>1807</v>
      </c>
      <c r="K41" s="43">
        <f t="shared" si="1"/>
        <v>9.706182521351453E-2</v>
      </c>
    </row>
    <row r="42" spans="2:17" ht="47.25" customHeight="1" x14ac:dyDescent="0.25">
      <c r="B42" s="23"/>
      <c r="D42" s="44" t="s">
        <v>57</v>
      </c>
      <c r="E42" s="41">
        <v>1982</v>
      </c>
      <c r="F42" s="41">
        <v>8756</v>
      </c>
      <c r="G42" s="41">
        <f t="shared" si="2"/>
        <v>4.4177598385469219</v>
      </c>
      <c r="H42" s="41">
        <f t="shared" si="0"/>
        <v>344644.75089180813</v>
      </c>
      <c r="I42" s="41">
        <f t="shared" si="3"/>
        <v>173.88736170121501</v>
      </c>
      <c r="J42" s="42">
        <v>1982</v>
      </c>
      <c r="K42" s="43">
        <f t="shared" si="1"/>
        <v>0.10646183595638395</v>
      </c>
    </row>
    <row r="43" spans="2:17" ht="33" customHeight="1" x14ac:dyDescent="0.25">
      <c r="B43" s="23"/>
      <c r="D43" s="45"/>
      <c r="E43" s="46"/>
      <c r="F43" s="46"/>
      <c r="G43" s="46"/>
      <c r="H43" s="47">
        <v>13000000</v>
      </c>
      <c r="I43" s="46"/>
      <c r="J43" s="48">
        <f>SUM(J29:J42)</f>
        <v>18617</v>
      </c>
      <c r="K43" s="49">
        <f>SUMPRODUCT(I29:I42,K29:K42)</f>
        <v>698.28651232744267</v>
      </c>
      <c r="L43" s="91" t="s">
        <v>58</v>
      </c>
      <c r="M43" s="92"/>
      <c r="N43" s="92"/>
      <c r="O43" s="92"/>
      <c r="P43" s="92"/>
      <c r="Q43" s="92"/>
    </row>
    <row r="44" spans="2:17" ht="22.5" customHeight="1" x14ac:dyDescent="0.25">
      <c r="B44" s="23"/>
    </row>
    <row r="45" spans="2:17" ht="37.5" customHeight="1" x14ac:dyDescent="0.25">
      <c r="B45" s="22">
        <f>B24*B26</f>
        <v>12569157.221893968</v>
      </c>
      <c r="C45" s="73" t="s">
        <v>88</v>
      </c>
      <c r="D45" s="72"/>
      <c r="E45" s="72"/>
      <c r="F45" s="72"/>
      <c r="G45" s="72"/>
      <c r="H45" s="72"/>
      <c r="I45" s="72"/>
      <c r="J45" s="72"/>
      <c r="K45" s="72"/>
      <c r="L45" s="72"/>
      <c r="M45" s="72"/>
      <c r="N45" s="72"/>
    </row>
    <row r="54" spans="4:4" x14ac:dyDescent="0.25">
      <c r="D54" s="19"/>
    </row>
  </sheetData>
  <mergeCells count="19">
    <mergeCell ref="E15:N15"/>
    <mergeCell ref="B3:N3"/>
    <mergeCell ref="B4:N4"/>
    <mergeCell ref="C7:N7"/>
    <mergeCell ref="B5:N5"/>
    <mergeCell ref="C11:N11"/>
    <mergeCell ref="E12:F12"/>
    <mergeCell ref="G12:N12"/>
    <mergeCell ref="C13:N13"/>
    <mergeCell ref="E14:N14"/>
    <mergeCell ref="C26:N26"/>
    <mergeCell ref="L43:Q43"/>
    <mergeCell ref="C45:N45"/>
    <mergeCell ref="E16:N16"/>
    <mergeCell ref="E17:N17"/>
    <mergeCell ref="E18:N18"/>
    <mergeCell ref="E19:N19"/>
    <mergeCell ref="C20:N20"/>
    <mergeCell ref="C24:N24"/>
  </mergeCells>
  <hyperlinks>
    <hyperlink ref="E12" r:id="rId1" display="Census data"/>
    <hyperlink ref="E25" r:id="rId2" display="Vermont Dept of Labor website"/>
  </hyperlinks>
  <pageMargins left="0.7" right="0.7" top="0.75" bottom="0.75" header="0.3" footer="0.3"/>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1.Current Trans</vt:lpstr>
      <vt:lpstr>1.Current Heat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Service Department</dc:creator>
  <cp:lastModifiedBy>Public Service Department</cp:lastModifiedBy>
  <dcterms:created xsi:type="dcterms:W3CDTF">2017-03-13T17:49:08Z</dcterms:created>
  <dcterms:modified xsi:type="dcterms:W3CDTF">2017-03-29T19:17:01Z</dcterms:modified>
</cp:coreProperties>
</file>