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76" windowHeight="5856" activeTab="0"/>
  </bookViews>
  <sheets>
    <sheet name="Jan" sheetId="1" r:id="rId1"/>
    <sheet name="Dec" sheetId="2" r:id="rId2"/>
    <sheet name="Nov" sheetId="3" r:id="rId3"/>
    <sheet name="Oct" sheetId="4" r:id="rId4"/>
    <sheet name="Sep" sheetId="5" r:id="rId5"/>
    <sheet name="Aug revised" sheetId="6" r:id="rId6"/>
    <sheet name="Aug" sheetId="7" r:id="rId7"/>
    <sheet name="Jul revised" sheetId="8" r:id="rId8"/>
    <sheet name="Jul" sheetId="9" r:id="rId9"/>
  </sheets>
  <definedNames/>
  <calcPr fullCalcOnLoad="1"/>
</workbook>
</file>

<file path=xl/sharedStrings.xml><?xml version="1.0" encoding="utf-8"?>
<sst xmlns="http://schemas.openxmlformats.org/spreadsheetml/2006/main" count="307" uniqueCount="37">
  <si>
    <t xml:space="preserve">Activity Month Of: </t>
  </si>
  <si>
    <t>Year to date results for</t>
  </si>
  <si>
    <t>Interest Income</t>
  </si>
  <si>
    <t>Program Administration</t>
  </si>
  <si>
    <t>Fund Balance as of</t>
  </si>
  <si>
    <t>Audit Fees</t>
  </si>
  <si>
    <t>Operating Expenses</t>
  </si>
  <si>
    <t>Closing Fund Balance</t>
  </si>
  <si>
    <t>Operating Revenues</t>
  </si>
  <si>
    <t>Write Offs</t>
  </si>
  <si>
    <t>Late Payment Charges</t>
  </si>
  <si>
    <t>Total Operating Revenue</t>
  </si>
  <si>
    <t>Total Operating Expenses</t>
  </si>
  <si>
    <t>Opening Fund Balance</t>
  </si>
  <si>
    <t>Change in Fund Balance - Current Month</t>
  </si>
  <si>
    <t>Change in Fund Balance</t>
  </si>
  <si>
    <t>Current Assessment</t>
  </si>
  <si>
    <t>Performance Assurance</t>
  </si>
  <si>
    <t>E 911</t>
  </si>
  <si>
    <t>Other Revenue</t>
  </si>
  <si>
    <t>Connectivity Initiative</t>
  </si>
  <si>
    <t>Bank Fees</t>
  </si>
  <si>
    <t>TRS</t>
  </si>
  <si>
    <t>Equipment Disbursement</t>
  </si>
  <si>
    <t xml:space="preserve">Projected </t>
  </si>
  <si>
    <t>Variance to</t>
  </si>
  <si>
    <t>Fiscal YTD</t>
  </si>
  <si>
    <t>Budget</t>
  </si>
  <si>
    <t>Month</t>
  </si>
  <si>
    <t>Annual</t>
  </si>
  <si>
    <t>Total</t>
  </si>
  <si>
    <t>rounding</t>
  </si>
  <si>
    <t>LifeLine</t>
  </si>
  <si>
    <t>LifeLine Admin</t>
  </si>
  <si>
    <t>FY 7/16 - 6/17</t>
  </si>
  <si>
    <t xml:space="preserve">Update Budget </t>
  </si>
  <si>
    <t>FY17 Connectivity Fund Appropriation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</si>
</sst>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&quot;$&quot;#,##0.00"/>
  </numFmts>
  <fonts count="43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u val="singleAccounting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17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8" fontId="2" fillId="0" borderId="13" xfId="0" applyNumberFormat="1" applyFont="1" applyBorder="1" applyAlignment="1">
      <alignment/>
    </xf>
    <xf numFmtId="8" fontId="2" fillId="0" borderId="0" xfId="0" applyNumberFormat="1" applyFont="1" applyAlignment="1">
      <alignment/>
    </xf>
    <xf numFmtId="8" fontId="2" fillId="0" borderId="14" xfId="0" applyNumberFormat="1" applyFont="1" applyBorder="1" applyAlignment="1">
      <alignment/>
    </xf>
    <xf numFmtId="8" fontId="2" fillId="0" borderId="15" xfId="0" applyNumberFormat="1" applyFont="1" applyBorder="1" applyAlignment="1">
      <alignment/>
    </xf>
    <xf numFmtId="8" fontId="1" fillId="0" borderId="13" xfId="0" applyNumberFormat="1" applyFont="1" applyBorder="1" applyAlignment="1">
      <alignment/>
    </xf>
    <xf numFmtId="8" fontId="1" fillId="0" borderId="14" xfId="0" applyNumberFormat="1" applyFont="1" applyBorder="1" applyAlignment="1">
      <alignment/>
    </xf>
    <xf numFmtId="8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9" fontId="2" fillId="0" borderId="0" xfId="0" applyNumberFormat="1" applyFont="1" applyAlignment="1">
      <alignment horizontal="left"/>
    </xf>
    <xf numFmtId="8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9" fontId="2" fillId="0" borderId="19" xfId="0" applyNumberFormat="1" applyFont="1" applyBorder="1" applyAlignment="1">
      <alignment horizontal="right"/>
    </xf>
    <xf numFmtId="39" fontId="2" fillId="0" borderId="13" xfId="0" applyNumberFormat="1" applyFont="1" applyBorder="1" applyAlignment="1">
      <alignment horizontal="center"/>
    </xf>
    <xf numFmtId="7" fontId="2" fillId="0" borderId="0" xfId="45" applyNumberFormat="1" applyFont="1" applyAlignment="1">
      <alignment horizontal="left"/>
    </xf>
    <xf numFmtId="7" fontId="2" fillId="0" borderId="1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43" fontId="1" fillId="0" borderId="0" xfId="42" applyFont="1" applyAlignment="1">
      <alignment/>
    </xf>
    <xf numFmtId="170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170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170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8" fontId="1" fillId="0" borderId="22" xfId="0" applyNumberFormat="1" applyFont="1" applyBorder="1" applyAlignment="1">
      <alignment/>
    </xf>
    <xf numFmtId="8" fontId="2" fillId="0" borderId="23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8" fontId="2" fillId="0" borderId="0" xfId="0" applyNumberFormat="1" applyFont="1" applyBorder="1" applyAlignment="1">
      <alignment/>
    </xf>
    <xf numFmtId="170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8" fontId="2" fillId="0" borderId="22" xfId="0" applyNumberFormat="1" applyFont="1" applyBorder="1" applyAlignment="1">
      <alignment/>
    </xf>
    <xf numFmtId="43" fontId="8" fillId="0" borderId="0" xfId="42" applyFont="1" applyAlignment="1">
      <alignment/>
    </xf>
    <xf numFmtId="7" fontId="2" fillId="33" borderId="13" xfId="0" applyNumberFormat="1" applyFont="1" applyFill="1" applyBorder="1" applyAlignment="1">
      <alignment/>
    </xf>
    <xf numFmtId="8" fontId="1" fillId="0" borderId="0" xfId="42" applyNumberFormat="1" applyFont="1" applyAlignment="1">
      <alignment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3"/>
  <sheetViews>
    <sheetView tabSelected="1" zoomScalePageLayoutView="0" workbookViewId="0" topLeftCell="A28">
      <selection activeCell="H53" sqref="H53"/>
    </sheetView>
  </sheetViews>
  <sheetFormatPr defaultColWidth="9.28125" defaultRowHeight="12.75"/>
  <cols>
    <col min="1" max="1" width="12.421875" style="3" customWidth="1"/>
    <col min="2" max="2" width="9.28125" style="3" customWidth="1"/>
    <col min="3" max="3" width="2.421875" style="3" customWidth="1"/>
    <col min="4" max="4" width="6.7109375" style="3" customWidth="1"/>
    <col min="5" max="6" width="22.7109375" style="3" customWidth="1"/>
    <col min="7" max="8" width="13.00390625" style="3" customWidth="1"/>
    <col min="9" max="9" width="9.28125" style="3" customWidth="1"/>
    <col min="10" max="10" width="11.7109375" style="3" bestFit="1" customWidth="1"/>
    <col min="11" max="16384" width="9.28125" style="3" customWidth="1"/>
  </cols>
  <sheetData>
    <row r="1" ht="23.25" customHeight="1"/>
    <row r="2" spans="1:8" ht="12.75" customHeight="1">
      <c r="A2" s="1"/>
      <c r="B2" s="33"/>
      <c r="C2" s="33"/>
      <c r="D2" s="33"/>
      <c r="E2" s="35" t="s">
        <v>0</v>
      </c>
      <c r="F2" s="2" t="s">
        <v>1</v>
      </c>
      <c r="G2" s="45" t="s">
        <v>24</v>
      </c>
      <c r="H2" s="46" t="s">
        <v>25</v>
      </c>
    </row>
    <row r="3" spans="1:8" ht="12.75" customHeight="1">
      <c r="A3" s="4"/>
      <c r="B3" s="34"/>
      <c r="C3" s="34"/>
      <c r="D3" s="34"/>
      <c r="E3" s="36">
        <v>42736</v>
      </c>
      <c r="F3" s="30" t="s">
        <v>34</v>
      </c>
      <c r="G3" s="47" t="s">
        <v>26</v>
      </c>
      <c r="H3" s="48" t="s">
        <v>27</v>
      </c>
    </row>
    <row r="4" spans="1:8" ht="11.25">
      <c r="A4" s="5"/>
      <c r="E4" s="6"/>
      <c r="F4" s="7"/>
      <c r="G4" s="49"/>
      <c r="H4" s="50"/>
    </row>
    <row r="5" spans="1:8" ht="15" customHeight="1">
      <c r="A5" s="31" t="s">
        <v>8</v>
      </c>
      <c r="E5" s="9"/>
      <c r="G5" s="49"/>
      <c r="H5" s="50"/>
    </row>
    <row r="6" spans="1:8" ht="11.25">
      <c r="A6" s="10"/>
      <c r="E6" s="11"/>
      <c r="F6" s="12"/>
      <c r="G6" s="49"/>
      <c r="H6" s="50"/>
    </row>
    <row r="7" spans="1:10" ht="13.5" customHeight="1">
      <c r="A7" s="10" t="s">
        <v>16</v>
      </c>
      <c r="E7" s="11">
        <f>514281.57-2607.25</f>
        <v>511674.32</v>
      </c>
      <c r="F7" s="12">
        <f>+E7+Dec!F7</f>
        <v>3713927.2399999998</v>
      </c>
      <c r="G7" s="49">
        <f>504637.37+Dec!G7</f>
        <v>3497136.5599999996</v>
      </c>
      <c r="H7" s="51">
        <f aca="true" t="shared" si="0" ref="H7:H12">+F7-G7</f>
        <v>216790.68000000017</v>
      </c>
      <c r="J7" s="43"/>
    </row>
    <row r="8" spans="1:10" ht="13.5" customHeight="1">
      <c r="A8" s="10" t="s">
        <v>17</v>
      </c>
      <c r="E8" s="11">
        <v>299.5</v>
      </c>
      <c r="F8" s="12">
        <f>+E8+Dec!F8</f>
        <v>2264.5</v>
      </c>
      <c r="G8" s="49"/>
      <c r="H8" s="51">
        <f t="shared" si="0"/>
        <v>2264.5</v>
      </c>
      <c r="J8" s="43"/>
    </row>
    <row r="9" spans="1:8" ht="13.5" customHeight="1">
      <c r="A9" s="10" t="s">
        <v>18</v>
      </c>
      <c r="E9" s="11">
        <v>2607.25</v>
      </c>
      <c r="F9" s="12">
        <f>+E9+Dec!F9</f>
        <v>19249.75</v>
      </c>
      <c r="G9" s="49"/>
      <c r="H9" s="51">
        <f t="shared" si="0"/>
        <v>19249.75</v>
      </c>
    </row>
    <row r="10" spans="1:8" ht="13.5" customHeight="1">
      <c r="A10" s="10" t="s">
        <v>10</v>
      </c>
      <c r="E10" s="11">
        <v>99.89</v>
      </c>
      <c r="F10" s="12">
        <f>+E10+Dec!F10</f>
        <v>3256.9</v>
      </c>
      <c r="G10" s="49"/>
      <c r="H10" s="51">
        <f t="shared" si="0"/>
        <v>3256.9</v>
      </c>
    </row>
    <row r="11" spans="1:10" ht="13.5" customHeight="1">
      <c r="A11" s="10" t="s">
        <v>2</v>
      </c>
      <c r="E11" s="11">
        <v>0</v>
      </c>
      <c r="F11" s="12">
        <f>+E11+Dec!F11</f>
        <v>0</v>
      </c>
      <c r="G11" s="49"/>
      <c r="H11" s="51">
        <f t="shared" si="0"/>
        <v>0</v>
      </c>
      <c r="J11" s="43"/>
    </row>
    <row r="12" spans="1:8" ht="13.5" customHeight="1">
      <c r="A12" s="3" t="s">
        <v>19</v>
      </c>
      <c r="E12" s="11">
        <v>0</v>
      </c>
      <c r="F12" s="12">
        <f>+E12+Dec!F12</f>
        <v>0</v>
      </c>
      <c r="G12" s="49"/>
      <c r="H12" s="51">
        <f t="shared" si="0"/>
        <v>0</v>
      </c>
    </row>
    <row r="13" spans="1:8" ht="11.25">
      <c r="A13" s="10"/>
      <c r="E13" s="11"/>
      <c r="F13" s="12"/>
      <c r="G13" s="49"/>
      <c r="H13" s="50"/>
    </row>
    <row r="14" spans="1:8" ht="15" customHeight="1" thickBot="1">
      <c r="A14" s="32" t="s">
        <v>11</v>
      </c>
      <c r="E14" s="13">
        <f>SUM(E7:E12)</f>
        <v>514680.96</v>
      </c>
      <c r="F14" s="14">
        <f>SUM(F7:F12)</f>
        <v>3738698.3899999997</v>
      </c>
      <c r="G14" s="52">
        <f>SUM(G7:G12)</f>
        <v>3497136.5599999996</v>
      </c>
      <c r="H14" s="52">
        <f>SUM(H7:H12)</f>
        <v>241561.83000000016</v>
      </c>
    </row>
    <row r="15" spans="1:8" ht="12" thickTop="1">
      <c r="A15" s="8"/>
      <c r="E15" s="9"/>
      <c r="G15" s="49"/>
      <c r="H15" s="50"/>
    </row>
    <row r="16" spans="1:8" ht="12">
      <c r="A16" s="8"/>
      <c r="E16" s="9"/>
      <c r="G16" s="49"/>
      <c r="H16" s="50"/>
    </row>
    <row r="17" spans="1:8" ht="15" customHeight="1">
      <c r="A17" s="32" t="s">
        <v>6</v>
      </c>
      <c r="E17" s="9"/>
      <c r="G17" s="49"/>
      <c r="H17" s="50"/>
    </row>
    <row r="18" spans="1:8" ht="12">
      <c r="A18" s="8"/>
      <c r="E18" s="9"/>
      <c r="G18" s="49"/>
      <c r="H18" s="50"/>
    </row>
    <row r="19" spans="1:8" ht="13.5" customHeight="1">
      <c r="A19" s="10" t="s">
        <v>32</v>
      </c>
      <c r="E19" s="11">
        <v>41585.59</v>
      </c>
      <c r="F19" s="12">
        <f>+E19+Dec!F19</f>
        <v>315331.24</v>
      </c>
      <c r="G19" s="49">
        <f>44379.82+Dec!G19</f>
        <v>312069.92000000004</v>
      </c>
      <c r="H19" s="51">
        <f aca="true" t="shared" si="1" ref="H19:H28">+F19-G19</f>
        <v>3261.319999999949</v>
      </c>
    </row>
    <row r="20" spans="1:8" ht="13.5" customHeight="1">
      <c r="A20" s="10" t="s">
        <v>33</v>
      </c>
      <c r="E20" s="11">
        <v>1129.55</v>
      </c>
      <c r="F20" s="12">
        <f>+E20+Dec!F20</f>
        <v>18764.86</v>
      </c>
      <c r="G20" s="49">
        <f>3062.45+Dec!G20</f>
        <v>24687.700000000004</v>
      </c>
      <c r="H20" s="51">
        <f t="shared" si="1"/>
        <v>-5922.840000000004</v>
      </c>
    </row>
    <row r="21" spans="1:8" ht="13.5" customHeight="1">
      <c r="A21" s="10" t="s">
        <v>18</v>
      </c>
      <c r="E21" s="11">
        <v>358735.83</v>
      </c>
      <c r="F21" s="12">
        <f>+E21+Dec!F21</f>
        <v>2511150.81</v>
      </c>
      <c r="G21" s="49">
        <f>358735.83+Dec!G21+300000</f>
        <v>2811150.81</v>
      </c>
      <c r="H21" s="51">
        <f t="shared" si="1"/>
        <v>-300000</v>
      </c>
    </row>
    <row r="22" spans="1:8" ht="13.5" customHeight="1">
      <c r="A22" s="10" t="s">
        <v>22</v>
      </c>
      <c r="E22" s="11">
        <v>0</v>
      </c>
      <c r="F22" s="12">
        <f>+E22+Dec!F22</f>
        <v>98585.14</v>
      </c>
      <c r="G22" s="49">
        <f>17080.92+Dec!G22</f>
        <v>168328.68999999994</v>
      </c>
      <c r="H22" s="51">
        <f t="shared" si="1"/>
        <v>-69743.54999999994</v>
      </c>
    </row>
    <row r="23" spans="1:8" ht="13.5" customHeight="1">
      <c r="A23" s="10" t="s">
        <v>23</v>
      </c>
      <c r="E23" s="11">
        <v>0</v>
      </c>
      <c r="F23" s="12">
        <f>+E23+Dec!F23</f>
        <v>17844.39</v>
      </c>
      <c r="G23" s="49">
        <f>6250+Dec!G23</f>
        <v>43750</v>
      </c>
      <c r="H23" s="51">
        <f t="shared" si="1"/>
        <v>-25905.61</v>
      </c>
    </row>
    <row r="24" spans="1:8" ht="13.5" customHeight="1">
      <c r="A24" s="10" t="s">
        <v>3</v>
      </c>
      <c r="E24" s="15">
        <v>5916.67</v>
      </c>
      <c r="F24" s="12">
        <f>+E24+Dec!F24</f>
        <v>35416.67999999999</v>
      </c>
      <c r="G24" s="49">
        <f>5916.67+Dec!G24</f>
        <v>41333.34999999999</v>
      </c>
      <c r="H24" s="51">
        <f t="shared" si="1"/>
        <v>-5916.669999999998</v>
      </c>
    </row>
    <row r="25" spans="1:8" ht="13.5" customHeight="1">
      <c r="A25" s="10" t="s">
        <v>20</v>
      </c>
      <c r="E25" s="11">
        <v>0</v>
      </c>
      <c r="F25" s="12">
        <f>+E25+Dec!F25</f>
        <v>0</v>
      </c>
      <c r="G25" s="49"/>
      <c r="H25" s="51">
        <f t="shared" si="1"/>
        <v>0</v>
      </c>
    </row>
    <row r="26" spans="1:8" ht="13.5" customHeight="1">
      <c r="A26" s="10" t="s">
        <v>21</v>
      </c>
      <c r="E26" s="11">
        <v>1194.2</v>
      </c>
      <c r="F26" s="12">
        <f>+E26+Dec!F26</f>
        <v>9239.24</v>
      </c>
      <c r="G26" s="49">
        <f>1400+Dec!G26</f>
        <v>9800</v>
      </c>
      <c r="H26" s="51">
        <f t="shared" si="1"/>
        <v>-560.7600000000002</v>
      </c>
    </row>
    <row r="27" spans="1:8" ht="13.5" customHeight="1">
      <c r="A27" s="3" t="s">
        <v>5</v>
      </c>
      <c r="E27" s="11">
        <v>0</v>
      </c>
      <c r="F27" s="12">
        <f>+E27+Dec!F27</f>
        <v>19000</v>
      </c>
      <c r="G27" s="49">
        <v>19000</v>
      </c>
      <c r="H27" s="51">
        <f t="shared" si="1"/>
        <v>0</v>
      </c>
    </row>
    <row r="28" spans="1:8" ht="13.5" customHeight="1">
      <c r="A28" s="3" t="s">
        <v>9</v>
      </c>
      <c r="E28" s="11">
        <v>0</v>
      </c>
      <c r="F28" s="12">
        <f>+E28+Dec!F28</f>
        <v>0</v>
      </c>
      <c r="G28" s="49"/>
      <c r="H28" s="51">
        <f t="shared" si="1"/>
        <v>0</v>
      </c>
    </row>
    <row r="29" spans="1:8" ht="11.25">
      <c r="A29" s="10"/>
      <c r="E29" s="11"/>
      <c r="F29" s="12"/>
      <c r="G29" s="49"/>
      <c r="H29" s="50"/>
    </row>
    <row r="30" spans="1:8" ht="12" thickBot="1">
      <c r="A30" s="32" t="s">
        <v>12</v>
      </c>
      <c r="E30" s="13">
        <f>SUM(E19:E28)</f>
        <v>408561.84</v>
      </c>
      <c r="F30" s="14">
        <f>SUM(F19:F28)</f>
        <v>3025332.360000001</v>
      </c>
      <c r="G30" s="52">
        <f>SUM(G19:G28)</f>
        <v>3430120.47</v>
      </c>
      <c r="H30" s="52">
        <f>SUM(H19:H28)</f>
        <v>-404788.11</v>
      </c>
    </row>
    <row r="31" spans="1:8" ht="12" thickTop="1">
      <c r="A31" s="32"/>
      <c r="E31" s="11"/>
      <c r="F31" s="54"/>
      <c r="G31" s="57"/>
      <c r="H31" s="57"/>
    </row>
    <row r="32" spans="1:8" ht="13.5" customHeight="1">
      <c r="A32" s="10" t="s">
        <v>36</v>
      </c>
      <c r="E32" s="11">
        <v>0</v>
      </c>
      <c r="F32" s="12">
        <f>+E32+Dec!F32</f>
        <v>460547</v>
      </c>
      <c r="G32" s="49"/>
      <c r="H32" s="50"/>
    </row>
    <row r="33" spans="1:8" ht="13.5" customHeight="1">
      <c r="A33" s="10"/>
      <c r="E33" s="11"/>
      <c r="F33" s="12"/>
      <c r="G33" s="49"/>
      <c r="H33" s="50"/>
    </row>
    <row r="34" spans="1:8" ht="13.5" customHeight="1" thickBot="1">
      <c r="A34" s="10"/>
      <c r="E34" s="13">
        <f>SUM(E32:E33)</f>
        <v>0</v>
      </c>
      <c r="F34" s="13">
        <f>SUM(F32:F33)</f>
        <v>460547</v>
      </c>
      <c r="G34" s="55"/>
      <c r="H34" s="56"/>
    </row>
    <row r="35" spans="5:8" ht="12" thickTop="1">
      <c r="E35" s="9"/>
      <c r="G35" s="49"/>
      <c r="H35" s="50"/>
    </row>
    <row r="36" spans="5:8" ht="11.25">
      <c r="E36" s="9"/>
      <c r="G36" s="49"/>
      <c r="H36" s="50"/>
    </row>
    <row r="37" spans="1:8" ht="15" customHeight="1" thickBot="1">
      <c r="A37" s="32" t="s">
        <v>15</v>
      </c>
      <c r="E37" s="16">
        <f>+E14-E30-E34</f>
        <v>106119.12</v>
      </c>
      <c r="F37" s="16">
        <f>+F14-F30-F34</f>
        <v>252819.02999999886</v>
      </c>
      <c r="G37" s="16">
        <f>+G14-G30-G34</f>
        <v>67016.08999999939</v>
      </c>
      <c r="H37" s="16">
        <f>+H14-H30-H34</f>
        <v>646349.9400000002</v>
      </c>
    </row>
    <row r="38" spans="1:6" ht="9" customHeight="1" thickTop="1">
      <c r="A38" s="8"/>
      <c r="E38" s="17"/>
      <c r="F38" s="17"/>
    </row>
    <row r="39" spans="1:6" ht="9" customHeight="1">
      <c r="A39" s="8"/>
      <c r="E39" s="17"/>
      <c r="F39" s="17"/>
    </row>
    <row r="40" spans="1:7" ht="9" customHeight="1">
      <c r="A40" s="8"/>
      <c r="E40" s="17"/>
      <c r="F40" s="17"/>
      <c r="G40" s="43"/>
    </row>
    <row r="41" ht="12" customHeight="1">
      <c r="F41" s="42"/>
    </row>
    <row r="42" spans="3:7" ht="11.25">
      <c r="C42" s="18"/>
      <c r="E42" s="18" t="s">
        <v>4</v>
      </c>
      <c r="F42" s="28">
        <v>42766</v>
      </c>
      <c r="G42" s="43"/>
    </row>
    <row r="43" spans="3:6" ht="11.25">
      <c r="C43" s="18"/>
      <c r="E43" s="18"/>
      <c r="F43" s="28"/>
    </row>
    <row r="44" spans="3:6" ht="9" customHeight="1">
      <c r="C44" s="18"/>
      <c r="E44" s="18"/>
      <c r="F44" s="40"/>
    </row>
    <row r="45" spans="4:6" ht="6" customHeight="1">
      <c r="D45" s="19"/>
      <c r="E45" s="20"/>
      <c r="F45" s="38"/>
    </row>
    <row r="46" spans="4:8" ht="11.25">
      <c r="D46" s="61" t="s">
        <v>13</v>
      </c>
      <c r="E46" s="62"/>
      <c r="F46" s="59">
        <f>Dec!F50</f>
        <v>171666.5999999998</v>
      </c>
      <c r="H46" s="43"/>
    </row>
    <row r="47" spans="3:6" ht="7.5" customHeight="1">
      <c r="C47" s="21"/>
      <c r="D47" s="22"/>
      <c r="E47" s="21"/>
      <c r="F47" s="39"/>
    </row>
    <row r="48" spans="3:6" ht="11.25">
      <c r="C48" s="21"/>
      <c r="D48" s="23" t="s">
        <v>14</v>
      </c>
      <c r="E48" s="21"/>
      <c r="F48" s="41">
        <f>E37</f>
        <v>106119.12</v>
      </c>
    </row>
    <row r="49" spans="3:6" ht="6.75" customHeight="1">
      <c r="C49" s="21"/>
      <c r="D49" s="24"/>
      <c r="E49" s="21"/>
      <c r="F49" s="29"/>
    </row>
    <row r="50" spans="3:6" ht="11.25">
      <c r="C50" s="21"/>
      <c r="D50" s="23" t="s">
        <v>7</v>
      </c>
      <c r="E50" s="21"/>
      <c r="F50" s="29">
        <f>F46+F48</f>
        <v>277785.7199999998</v>
      </c>
    </row>
    <row r="51" spans="3:6" ht="11.25">
      <c r="C51" s="25"/>
      <c r="D51" s="26"/>
      <c r="E51" s="4"/>
      <c r="F51" s="27"/>
    </row>
    <row r="52" spans="3:6" ht="11.25">
      <c r="C52" s="25"/>
      <c r="D52" s="25"/>
      <c r="E52" s="25"/>
      <c r="F52" s="25"/>
    </row>
    <row r="54" spans="1:6" ht="11.25">
      <c r="A54" s="37"/>
      <c r="F54" s="43"/>
    </row>
    <row r="55" ht="11.25">
      <c r="F55" s="44"/>
    </row>
    <row r="56" ht="11.25">
      <c r="F56" s="44"/>
    </row>
    <row r="57" ht="11.25">
      <c r="F57" s="44"/>
    </row>
    <row r="58" ht="11.25">
      <c r="F58" s="44"/>
    </row>
    <row r="59" ht="11.25">
      <c r="F59" s="44"/>
    </row>
    <row r="60" ht="11.25">
      <c r="F60" s="44"/>
    </row>
    <row r="61" ht="11.25">
      <c r="F61" s="44"/>
    </row>
    <row r="62" ht="11.25">
      <c r="F62" s="44"/>
    </row>
    <row r="63" ht="11.25">
      <c r="F63" s="44"/>
    </row>
  </sheetData>
  <sheetProtection/>
  <mergeCells count="1">
    <mergeCell ref="D46:E46"/>
  </mergeCell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&amp;C&amp;"Arial,Bold"&amp;9Vermont Universal Service Fund
Statement of Fund Performance
Prepared for Vermont Public Service Department by Solix, Inc.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3"/>
  <sheetViews>
    <sheetView zoomScalePageLayoutView="0" workbookViewId="0" topLeftCell="A1">
      <selection activeCell="G20" sqref="G20"/>
    </sheetView>
  </sheetViews>
  <sheetFormatPr defaultColWidth="9.28125" defaultRowHeight="12.75"/>
  <cols>
    <col min="1" max="1" width="12.421875" style="3" customWidth="1"/>
    <col min="2" max="2" width="9.28125" style="3" customWidth="1"/>
    <col min="3" max="3" width="2.421875" style="3" customWidth="1"/>
    <col min="4" max="4" width="6.7109375" style="3" customWidth="1"/>
    <col min="5" max="6" width="22.7109375" style="3" customWidth="1"/>
    <col min="7" max="8" width="13.00390625" style="3" customWidth="1"/>
    <col min="9" max="9" width="9.28125" style="3" customWidth="1"/>
    <col min="10" max="10" width="11.7109375" style="3" bestFit="1" customWidth="1"/>
    <col min="11" max="16384" width="9.28125" style="3" customWidth="1"/>
  </cols>
  <sheetData>
    <row r="1" ht="23.25" customHeight="1"/>
    <row r="2" spans="1:8" ht="12.75" customHeight="1">
      <c r="A2" s="1"/>
      <c r="B2" s="33"/>
      <c r="C2" s="33"/>
      <c r="D2" s="33"/>
      <c r="E2" s="35" t="s">
        <v>0</v>
      </c>
      <c r="F2" s="2" t="s">
        <v>1</v>
      </c>
      <c r="G2" s="45" t="s">
        <v>24</v>
      </c>
      <c r="H2" s="46" t="s">
        <v>25</v>
      </c>
    </row>
    <row r="3" spans="1:8" ht="12.75" customHeight="1">
      <c r="A3" s="4"/>
      <c r="B3" s="34"/>
      <c r="C3" s="34"/>
      <c r="D3" s="34"/>
      <c r="E3" s="36">
        <v>42705</v>
      </c>
      <c r="F3" s="30" t="s">
        <v>34</v>
      </c>
      <c r="G3" s="47" t="s">
        <v>26</v>
      </c>
      <c r="H3" s="48" t="s">
        <v>27</v>
      </c>
    </row>
    <row r="4" spans="1:8" ht="11.25">
      <c r="A4" s="5"/>
      <c r="E4" s="6"/>
      <c r="F4" s="7"/>
      <c r="G4" s="49"/>
      <c r="H4" s="50"/>
    </row>
    <row r="5" spans="1:8" ht="15" customHeight="1">
      <c r="A5" s="31" t="s">
        <v>8</v>
      </c>
      <c r="E5" s="9"/>
      <c r="G5" s="49"/>
      <c r="H5" s="50"/>
    </row>
    <row r="6" spans="1:8" ht="11.25">
      <c r="A6" s="10"/>
      <c r="E6" s="11"/>
      <c r="F6" s="12"/>
      <c r="G6" s="49"/>
      <c r="H6" s="50"/>
    </row>
    <row r="7" spans="1:10" ht="13.5" customHeight="1">
      <c r="A7" s="10" t="s">
        <v>16</v>
      </c>
      <c r="E7" s="11">
        <f>487734.65-2665.75</f>
        <v>485068.9</v>
      </c>
      <c r="F7" s="12">
        <f>+E7+Nov!G7</f>
        <v>3202252.92</v>
      </c>
      <c r="G7" s="49">
        <f>480786.92+Nov!H7</f>
        <v>2992499.1899999995</v>
      </c>
      <c r="H7" s="51">
        <f aca="true" t="shared" si="0" ref="H7:H12">+F7-G7</f>
        <v>209753.73000000045</v>
      </c>
      <c r="J7" s="43"/>
    </row>
    <row r="8" spans="1:8" ht="13.5" customHeight="1">
      <c r="A8" s="10" t="s">
        <v>17</v>
      </c>
      <c r="E8" s="11">
        <v>390</v>
      </c>
      <c r="F8" s="12">
        <f>+E8+Nov!G8</f>
        <v>1965</v>
      </c>
      <c r="G8" s="49"/>
      <c r="H8" s="51">
        <f t="shared" si="0"/>
        <v>1965</v>
      </c>
    </row>
    <row r="9" spans="1:8" ht="13.5" customHeight="1">
      <c r="A9" s="10" t="s">
        <v>18</v>
      </c>
      <c r="E9" s="11">
        <v>2665.75</v>
      </c>
      <c r="F9" s="12">
        <f>+E9+Nov!G9</f>
        <v>16642.5</v>
      </c>
      <c r="G9" s="49"/>
      <c r="H9" s="51">
        <f t="shared" si="0"/>
        <v>16642.5</v>
      </c>
    </row>
    <row r="10" spans="1:8" ht="13.5" customHeight="1">
      <c r="A10" s="10" t="s">
        <v>10</v>
      </c>
      <c r="E10" s="11">
        <v>75.13</v>
      </c>
      <c r="F10" s="12">
        <f>+E10+Nov!G10</f>
        <v>3157.01</v>
      </c>
      <c r="G10" s="49"/>
      <c r="H10" s="51">
        <f t="shared" si="0"/>
        <v>3157.01</v>
      </c>
    </row>
    <row r="11" spans="1:10" ht="13.5" customHeight="1">
      <c r="A11" s="10" t="s">
        <v>2</v>
      </c>
      <c r="E11" s="11">
        <v>0</v>
      </c>
      <c r="F11" s="12">
        <f>+E11+Nov!G11</f>
        <v>0</v>
      </c>
      <c r="G11" s="49"/>
      <c r="H11" s="51">
        <f t="shared" si="0"/>
        <v>0</v>
      </c>
      <c r="J11" s="43"/>
    </row>
    <row r="12" spans="1:8" ht="13.5" customHeight="1">
      <c r="A12" s="3" t="s">
        <v>19</v>
      </c>
      <c r="E12" s="11">
        <v>0</v>
      </c>
      <c r="F12" s="12">
        <f>+E12+Nov!G12</f>
        <v>0</v>
      </c>
      <c r="G12" s="49"/>
      <c r="H12" s="51">
        <f t="shared" si="0"/>
        <v>0</v>
      </c>
    </row>
    <row r="13" spans="1:8" ht="11.25">
      <c r="A13" s="10"/>
      <c r="E13" s="11"/>
      <c r="F13" s="12"/>
      <c r="G13" s="49"/>
      <c r="H13" s="50"/>
    </row>
    <row r="14" spans="1:8" ht="15" customHeight="1" thickBot="1">
      <c r="A14" s="32" t="s">
        <v>11</v>
      </c>
      <c r="E14" s="13">
        <f>SUM(E7:E12)</f>
        <v>488199.78</v>
      </c>
      <c r="F14" s="14">
        <f>SUM(F7:F12)</f>
        <v>3224017.4299999997</v>
      </c>
      <c r="G14" s="52">
        <f>SUM(G7:G12)</f>
        <v>2992499.1899999995</v>
      </c>
      <c r="H14" s="52">
        <f>SUM(H7:H12)</f>
        <v>231518.24000000046</v>
      </c>
    </row>
    <row r="15" spans="1:8" ht="12" thickTop="1">
      <c r="A15" s="8"/>
      <c r="E15" s="9"/>
      <c r="G15" s="49"/>
      <c r="H15" s="50"/>
    </row>
    <row r="16" spans="1:8" ht="12">
      <c r="A16" s="8"/>
      <c r="E16" s="9"/>
      <c r="G16" s="49"/>
      <c r="H16" s="50"/>
    </row>
    <row r="17" spans="1:8" ht="15" customHeight="1">
      <c r="A17" s="32" t="s">
        <v>6</v>
      </c>
      <c r="E17" s="9"/>
      <c r="G17" s="49"/>
      <c r="H17" s="50"/>
    </row>
    <row r="18" spans="1:8" ht="12">
      <c r="A18" s="8"/>
      <c r="E18" s="9"/>
      <c r="G18" s="49"/>
      <c r="H18" s="50"/>
    </row>
    <row r="19" spans="1:8" ht="13.5" customHeight="1">
      <c r="A19" s="10" t="s">
        <v>32</v>
      </c>
      <c r="E19" s="11">
        <v>44543.39</v>
      </c>
      <c r="F19" s="12">
        <f>+E19+Nov!G19</f>
        <v>273745.65</v>
      </c>
      <c r="G19" s="49">
        <f>44379.82+Nov!H19</f>
        <v>267690.10000000003</v>
      </c>
      <c r="H19" s="51">
        <f aca="true" t="shared" si="1" ref="H19:H28">+F19-G19</f>
        <v>6055.549999999988</v>
      </c>
    </row>
    <row r="20" spans="1:8" ht="13.5" customHeight="1">
      <c r="A20" s="10" t="s">
        <v>33</v>
      </c>
      <c r="E20" s="11">
        <v>1357.28</v>
      </c>
      <c r="F20" s="12">
        <f>+E20+Nov!G20</f>
        <v>17635.31</v>
      </c>
      <c r="G20" s="49">
        <f>3062.45+Nov!H20</f>
        <v>21625.250000000004</v>
      </c>
      <c r="H20" s="51">
        <f t="shared" si="1"/>
        <v>-3989.9400000000023</v>
      </c>
    </row>
    <row r="21" spans="1:8" ht="13.5" customHeight="1">
      <c r="A21" s="10" t="s">
        <v>18</v>
      </c>
      <c r="E21" s="11">
        <v>358735.83</v>
      </c>
      <c r="F21" s="12">
        <f>+E21+Nov!G21</f>
        <v>2152414.98</v>
      </c>
      <c r="G21" s="49">
        <f>358735.83+Nov!H21</f>
        <v>2152414.98</v>
      </c>
      <c r="H21" s="51">
        <f t="shared" si="1"/>
        <v>0</v>
      </c>
    </row>
    <row r="22" spans="1:8" ht="13.5" customHeight="1">
      <c r="A22" s="10" t="s">
        <v>22</v>
      </c>
      <c r="E22" s="11">
        <v>0</v>
      </c>
      <c r="F22" s="12">
        <f>+E22+Nov!G22</f>
        <v>98585.14</v>
      </c>
      <c r="G22" s="49">
        <f>17080.92+Nov!H22</f>
        <v>151247.76999999996</v>
      </c>
      <c r="H22" s="51">
        <f t="shared" si="1"/>
        <v>-52662.62999999996</v>
      </c>
    </row>
    <row r="23" spans="1:8" ht="13.5" customHeight="1">
      <c r="A23" s="10" t="s">
        <v>23</v>
      </c>
      <c r="E23" s="11">
        <v>0</v>
      </c>
      <c r="F23" s="12">
        <f>+E23+Nov!G23</f>
        <v>17844.39</v>
      </c>
      <c r="G23" s="49">
        <f>6250+Nov!H23</f>
        <v>37500</v>
      </c>
      <c r="H23" s="51">
        <f t="shared" si="1"/>
        <v>-19655.61</v>
      </c>
    </row>
    <row r="24" spans="1:8" ht="13.5" customHeight="1">
      <c r="A24" s="10" t="s">
        <v>3</v>
      </c>
      <c r="E24" s="15">
        <v>0</v>
      </c>
      <c r="F24" s="12">
        <f>+E24+Nov!G24</f>
        <v>29500.009999999995</v>
      </c>
      <c r="G24" s="49">
        <f>5916.67+Nov!H24</f>
        <v>35416.67999999999</v>
      </c>
      <c r="H24" s="51">
        <f t="shared" si="1"/>
        <v>-5916.669999999998</v>
      </c>
    </row>
    <row r="25" spans="1:8" ht="13.5" customHeight="1">
      <c r="A25" s="10" t="s">
        <v>20</v>
      </c>
      <c r="E25" s="11">
        <v>0</v>
      </c>
      <c r="F25" s="12">
        <f>+E25+Nov!G25</f>
        <v>0</v>
      </c>
      <c r="G25" s="49"/>
      <c r="H25" s="51">
        <f t="shared" si="1"/>
        <v>0</v>
      </c>
    </row>
    <row r="26" spans="1:8" ht="13.5" customHeight="1">
      <c r="A26" s="10" t="s">
        <v>21</v>
      </c>
      <c r="E26" s="11">
        <v>1196.84</v>
      </c>
      <c r="F26" s="12">
        <f>+E26+Nov!G26</f>
        <v>8045.04</v>
      </c>
      <c r="G26" s="49">
        <f>1400+Nov!H26</f>
        <v>8400</v>
      </c>
      <c r="H26" s="51">
        <f t="shared" si="1"/>
        <v>-354.96000000000004</v>
      </c>
    </row>
    <row r="27" spans="1:8" ht="13.5" customHeight="1">
      <c r="A27" s="3" t="s">
        <v>5</v>
      </c>
      <c r="E27" s="11">
        <v>0</v>
      </c>
      <c r="F27" s="12">
        <f>+E27+Nov!G27</f>
        <v>19000</v>
      </c>
      <c r="G27" s="49">
        <v>19000</v>
      </c>
      <c r="H27" s="51">
        <f t="shared" si="1"/>
        <v>0</v>
      </c>
    </row>
    <row r="28" spans="1:8" ht="13.5" customHeight="1">
      <c r="A28" s="3" t="s">
        <v>9</v>
      </c>
      <c r="E28" s="11">
        <v>0</v>
      </c>
      <c r="F28" s="12">
        <f>+E28+Nov!G28</f>
        <v>0</v>
      </c>
      <c r="G28" s="49"/>
      <c r="H28" s="51">
        <f t="shared" si="1"/>
        <v>0</v>
      </c>
    </row>
    <row r="29" spans="1:8" ht="11.25">
      <c r="A29" s="10"/>
      <c r="E29" s="11"/>
      <c r="F29" s="12"/>
      <c r="G29" s="49"/>
      <c r="H29" s="50"/>
    </row>
    <row r="30" spans="1:8" ht="12" thickBot="1">
      <c r="A30" s="32" t="s">
        <v>12</v>
      </c>
      <c r="E30" s="13">
        <f>SUM(E19:E28)</f>
        <v>405833.34</v>
      </c>
      <c r="F30" s="14">
        <f>SUM(F19:F28)</f>
        <v>2616770.52</v>
      </c>
      <c r="G30" s="52">
        <f>SUM(G19:G28)</f>
        <v>2693294.7800000003</v>
      </c>
      <c r="H30" s="52">
        <f>SUM(H19:H28)</f>
        <v>-76524.25999999998</v>
      </c>
    </row>
    <row r="31" spans="1:8" ht="12" thickTop="1">
      <c r="A31" s="32"/>
      <c r="E31" s="11"/>
      <c r="F31" s="54"/>
      <c r="G31" s="57"/>
      <c r="H31" s="57"/>
    </row>
    <row r="32" spans="1:8" ht="13.5" customHeight="1">
      <c r="A32" s="10" t="s">
        <v>36</v>
      </c>
      <c r="E32" s="11">
        <v>460547</v>
      </c>
      <c r="F32" s="12">
        <f>+E32</f>
        <v>460547</v>
      </c>
      <c r="G32" s="49"/>
      <c r="H32" s="50"/>
    </row>
    <row r="33" spans="1:8" ht="13.5" customHeight="1">
      <c r="A33" s="10"/>
      <c r="E33" s="11"/>
      <c r="F33" s="12"/>
      <c r="G33" s="49"/>
      <c r="H33" s="50"/>
    </row>
    <row r="34" spans="1:8" ht="13.5" customHeight="1" thickBot="1">
      <c r="A34" s="10"/>
      <c r="E34" s="13">
        <f>SUM(E32:E33)</f>
        <v>460547</v>
      </c>
      <c r="F34" s="13">
        <f>SUM(F32:F33)</f>
        <v>460547</v>
      </c>
      <c r="G34" s="55"/>
      <c r="H34" s="56"/>
    </row>
    <row r="35" spans="5:8" ht="12" thickTop="1">
      <c r="E35" s="9"/>
      <c r="G35" s="49"/>
      <c r="H35" s="50"/>
    </row>
    <row r="36" spans="5:8" ht="11.25">
      <c r="E36" s="9"/>
      <c r="G36" s="49"/>
      <c r="H36" s="50"/>
    </row>
    <row r="37" spans="1:8" ht="15" customHeight="1" thickBot="1">
      <c r="A37" s="32" t="s">
        <v>15</v>
      </c>
      <c r="E37" s="16">
        <f>+E14-E30-E34</f>
        <v>-378180.56</v>
      </c>
      <c r="F37" s="16">
        <f>+F14-F30-F34</f>
        <v>146699.90999999968</v>
      </c>
      <c r="G37" s="16">
        <f>+G14-G30-G34</f>
        <v>299204.4099999992</v>
      </c>
      <c r="H37" s="16">
        <f>+H14-H30-H34</f>
        <v>308042.50000000047</v>
      </c>
    </row>
    <row r="38" spans="1:6" ht="9" customHeight="1" thickTop="1">
      <c r="A38" s="8"/>
      <c r="E38" s="17"/>
      <c r="F38" s="17"/>
    </row>
    <row r="39" spans="1:6" ht="9" customHeight="1">
      <c r="A39" s="8"/>
      <c r="E39" s="17"/>
      <c r="F39" s="17"/>
    </row>
    <row r="40" spans="1:7" ht="9" customHeight="1">
      <c r="A40" s="8"/>
      <c r="E40" s="17"/>
      <c r="F40" s="17"/>
      <c r="G40" s="43"/>
    </row>
    <row r="41" ht="12" customHeight="1">
      <c r="F41" s="42"/>
    </row>
    <row r="42" spans="3:7" ht="11.25">
      <c r="C42" s="18"/>
      <c r="E42" s="18" t="s">
        <v>4</v>
      </c>
      <c r="F42" s="28">
        <v>42735</v>
      </c>
      <c r="G42" s="43"/>
    </row>
    <row r="43" spans="3:6" ht="11.25">
      <c r="C43" s="18"/>
      <c r="E43" s="18"/>
      <c r="F43" s="28"/>
    </row>
    <row r="44" spans="3:6" ht="9" customHeight="1">
      <c r="C44" s="18"/>
      <c r="E44" s="18"/>
      <c r="F44" s="40"/>
    </row>
    <row r="45" spans="4:6" ht="6" customHeight="1">
      <c r="D45" s="19"/>
      <c r="E45" s="20"/>
      <c r="F45" s="38"/>
    </row>
    <row r="46" spans="4:8" ht="11.25">
      <c r="D46" s="61" t="s">
        <v>13</v>
      </c>
      <c r="E46" s="62"/>
      <c r="F46" s="59">
        <f>+Nov!G50</f>
        <v>549847.1599999998</v>
      </c>
      <c r="H46" s="43"/>
    </row>
    <row r="47" spans="3:6" ht="7.5" customHeight="1">
      <c r="C47" s="21"/>
      <c r="D47" s="22"/>
      <c r="E47" s="21"/>
      <c r="F47" s="39"/>
    </row>
    <row r="48" spans="3:6" ht="11.25">
      <c r="C48" s="21"/>
      <c r="D48" s="23" t="s">
        <v>14</v>
      </c>
      <c r="E48" s="21"/>
      <c r="F48" s="41">
        <f>E37</f>
        <v>-378180.56</v>
      </c>
    </row>
    <row r="49" spans="3:6" ht="6.75" customHeight="1">
      <c r="C49" s="21"/>
      <c r="D49" s="24"/>
      <c r="E49" s="21"/>
      <c r="F49" s="29"/>
    </row>
    <row r="50" spans="3:6" ht="11.25">
      <c r="C50" s="21"/>
      <c r="D50" s="23" t="s">
        <v>7</v>
      </c>
      <c r="E50" s="21"/>
      <c r="F50" s="29">
        <f>F46+F48</f>
        <v>171666.5999999998</v>
      </c>
    </row>
    <row r="51" spans="3:6" ht="11.25">
      <c r="C51" s="25"/>
      <c r="D51" s="26"/>
      <c r="E51" s="4"/>
      <c r="F51" s="27"/>
    </row>
    <row r="52" spans="3:6" ht="11.25">
      <c r="C52" s="25"/>
      <c r="D52" s="25"/>
      <c r="E52" s="25"/>
      <c r="F52" s="25"/>
    </row>
    <row r="54" spans="1:6" ht="11.25">
      <c r="A54" s="37"/>
      <c r="F54" s="43"/>
    </row>
    <row r="55" ht="11.25">
      <c r="F55" s="44"/>
    </row>
    <row r="56" ht="11.25">
      <c r="F56" s="44"/>
    </row>
    <row r="57" ht="11.25">
      <c r="F57" s="44"/>
    </row>
    <row r="58" ht="11.25">
      <c r="F58" s="44"/>
    </row>
    <row r="59" ht="11.25">
      <c r="F59" s="44"/>
    </row>
    <row r="60" ht="11.25">
      <c r="F60" s="44"/>
    </row>
    <row r="61" ht="11.25">
      <c r="F61" s="44"/>
    </row>
    <row r="62" ht="11.25">
      <c r="F62" s="44"/>
    </row>
    <row r="63" ht="11.25">
      <c r="F63" s="44"/>
    </row>
  </sheetData>
  <sheetProtection/>
  <mergeCells count="1">
    <mergeCell ref="D46:E46"/>
  </mergeCells>
  <printOptions/>
  <pageMargins left="0.75" right="0.75" top="1" bottom="1" header="0.5" footer="0.5"/>
  <pageSetup fitToHeight="1" fitToWidth="1" horizontalDpi="600" verticalDpi="600" orientation="portrait" scale="86" r:id="rId1"/>
  <headerFooter alignWithMargins="0">
    <oddHeader>&amp;C&amp;"Arial,Bold"&amp;9Vermont Universal Service Fund
Statement of Fund Performance
Prepared for Vermont Public Service Department by Solix, Inc.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7">
      <selection activeCell="F7" sqref="F7"/>
    </sheetView>
  </sheetViews>
  <sheetFormatPr defaultColWidth="9.28125" defaultRowHeight="12.75"/>
  <cols>
    <col min="1" max="1" width="3.28125" style="3" customWidth="1"/>
    <col min="2" max="2" width="12.421875" style="3" customWidth="1"/>
    <col min="3" max="3" width="9.28125" style="3" customWidth="1"/>
    <col min="4" max="4" width="2.421875" style="3" customWidth="1"/>
    <col min="5" max="5" width="6.7109375" style="3" customWidth="1"/>
    <col min="6" max="6" width="24.421875" style="3" customWidth="1"/>
    <col min="7" max="7" width="22.57421875" style="3" customWidth="1"/>
    <col min="8" max="9" width="13.00390625" style="3" customWidth="1"/>
    <col min="10" max="10" width="9.28125" style="3" customWidth="1"/>
    <col min="11" max="11" width="11.7109375" style="3" bestFit="1" customWidth="1"/>
    <col min="12" max="16384" width="9.28125" style="3" customWidth="1"/>
  </cols>
  <sheetData>
    <row r="1" ht="23.25" customHeight="1"/>
    <row r="2" spans="1:9" ht="12.75" customHeight="1">
      <c r="A2" s="1"/>
      <c r="B2" s="1"/>
      <c r="C2" s="33"/>
      <c r="D2" s="33"/>
      <c r="E2" s="33"/>
      <c r="F2" s="35" t="s">
        <v>0</v>
      </c>
      <c r="G2" s="2" t="s">
        <v>1</v>
      </c>
      <c r="H2" s="45" t="s">
        <v>24</v>
      </c>
      <c r="I2" s="46" t="s">
        <v>25</v>
      </c>
    </row>
    <row r="3" spans="1:9" ht="12.75" customHeight="1">
      <c r="A3" s="4"/>
      <c r="B3" s="4"/>
      <c r="C3" s="34"/>
      <c r="D3" s="34"/>
      <c r="E3" s="34"/>
      <c r="F3" s="36">
        <v>42675</v>
      </c>
      <c r="G3" s="30" t="s">
        <v>34</v>
      </c>
      <c r="H3" s="47" t="s">
        <v>26</v>
      </c>
      <c r="I3" s="48" t="s">
        <v>27</v>
      </c>
    </row>
    <row r="4" spans="2:9" ht="11.25">
      <c r="B4" s="5"/>
      <c r="F4" s="6"/>
      <c r="G4" s="7"/>
      <c r="H4" s="49"/>
      <c r="I4" s="50"/>
    </row>
    <row r="5" spans="2:9" ht="15" customHeight="1">
      <c r="B5" s="31" t="s">
        <v>8</v>
      </c>
      <c r="F5" s="9"/>
      <c r="H5" s="49"/>
      <c r="I5" s="50"/>
    </row>
    <row r="6" spans="2:9" ht="11.25">
      <c r="B6" s="10"/>
      <c r="F6" s="11"/>
      <c r="G6" s="12"/>
      <c r="H6" s="49"/>
      <c r="I6" s="50"/>
    </row>
    <row r="7" spans="2:11" ht="13.5" customHeight="1">
      <c r="B7" s="10" t="s">
        <v>16</v>
      </c>
      <c r="F7" s="11">
        <f>516132.1-2575.5</f>
        <v>513556.6</v>
      </c>
      <c r="G7" s="12">
        <f>+F7+Oct!G7</f>
        <v>2717184.02</v>
      </c>
      <c r="H7" s="49">
        <f>480662.97+Oct!H7</f>
        <v>2511712.2699999996</v>
      </c>
      <c r="I7" s="51">
        <f aca="true" t="shared" si="0" ref="I7:I12">+G7-H7</f>
        <v>205471.75000000047</v>
      </c>
      <c r="K7" s="43"/>
    </row>
    <row r="8" spans="2:9" ht="13.5" customHeight="1">
      <c r="B8" s="10" t="s">
        <v>17</v>
      </c>
      <c r="F8" s="11">
        <v>443</v>
      </c>
      <c r="G8" s="12">
        <f>+F8+Oct!G8</f>
        <v>1575</v>
      </c>
      <c r="H8" s="49"/>
      <c r="I8" s="51">
        <f t="shared" si="0"/>
        <v>1575</v>
      </c>
    </row>
    <row r="9" spans="2:9" ht="13.5" customHeight="1">
      <c r="B9" s="10" t="s">
        <v>18</v>
      </c>
      <c r="F9" s="11">
        <v>2575.5</v>
      </c>
      <c r="G9" s="12">
        <f>+F9+Oct!G9</f>
        <v>13976.75</v>
      </c>
      <c r="H9" s="49"/>
      <c r="I9" s="51">
        <f t="shared" si="0"/>
        <v>13976.75</v>
      </c>
    </row>
    <row r="10" spans="2:9" ht="13.5" customHeight="1">
      <c r="B10" s="10" t="s">
        <v>10</v>
      </c>
      <c r="F10" s="11">
        <v>801.26</v>
      </c>
      <c r="G10" s="12">
        <f>+F10+Oct!G10</f>
        <v>3081.88</v>
      </c>
      <c r="H10" s="49"/>
      <c r="I10" s="51">
        <f t="shared" si="0"/>
        <v>3081.88</v>
      </c>
    </row>
    <row r="11" spans="2:11" ht="13.5" customHeight="1">
      <c r="B11" s="10" t="s">
        <v>2</v>
      </c>
      <c r="F11" s="11">
        <v>0</v>
      </c>
      <c r="G11" s="12">
        <f>+F11+Oct!G11</f>
        <v>0</v>
      </c>
      <c r="H11" s="49"/>
      <c r="I11" s="51">
        <f t="shared" si="0"/>
        <v>0</v>
      </c>
      <c r="K11" s="43"/>
    </row>
    <row r="12" spans="2:9" ht="13.5" customHeight="1">
      <c r="B12" s="3" t="s">
        <v>19</v>
      </c>
      <c r="F12" s="11">
        <v>0</v>
      </c>
      <c r="G12" s="12">
        <f>+F12+Oct!G12</f>
        <v>0</v>
      </c>
      <c r="H12" s="49"/>
      <c r="I12" s="51">
        <f t="shared" si="0"/>
        <v>0</v>
      </c>
    </row>
    <row r="13" spans="2:9" ht="11.25">
      <c r="B13" s="10"/>
      <c r="F13" s="11"/>
      <c r="G13" s="12"/>
      <c r="H13" s="49"/>
      <c r="I13" s="50"/>
    </row>
    <row r="14" spans="2:9" ht="15" customHeight="1" thickBot="1">
      <c r="B14" s="32" t="s">
        <v>11</v>
      </c>
      <c r="F14" s="13">
        <f>SUM(F7:F12)</f>
        <v>517376.36</v>
      </c>
      <c r="G14" s="14">
        <f>SUM(G7:G12)</f>
        <v>2735817.65</v>
      </c>
      <c r="H14" s="52">
        <f>SUM(H7:H12)</f>
        <v>2511712.2699999996</v>
      </c>
      <c r="I14" s="52">
        <f>SUM(I7:I12)</f>
        <v>224105.38000000047</v>
      </c>
    </row>
    <row r="15" spans="2:9" ht="12" thickTop="1">
      <c r="B15" s="8"/>
      <c r="F15" s="9"/>
      <c r="H15" s="49"/>
      <c r="I15" s="50"/>
    </row>
    <row r="16" spans="2:9" ht="12">
      <c r="B16" s="8"/>
      <c r="F16" s="9"/>
      <c r="H16" s="49"/>
      <c r="I16" s="50"/>
    </row>
    <row r="17" spans="2:9" ht="15" customHeight="1">
      <c r="B17" s="32" t="s">
        <v>6</v>
      </c>
      <c r="F17" s="9"/>
      <c r="H17" s="49"/>
      <c r="I17" s="50"/>
    </row>
    <row r="18" spans="2:9" ht="12">
      <c r="B18" s="8"/>
      <c r="F18" s="9"/>
      <c r="H18" s="49"/>
      <c r="I18" s="50"/>
    </row>
    <row r="19" spans="2:9" ht="13.5" customHeight="1">
      <c r="B19" s="10" t="s">
        <v>32</v>
      </c>
      <c r="F19" s="11">
        <v>44788.41</v>
      </c>
      <c r="G19" s="12">
        <f>+F19+Oct!G19</f>
        <v>229202.26000000004</v>
      </c>
      <c r="H19" s="49">
        <f>44379.82+Oct!H19</f>
        <v>223310.28000000003</v>
      </c>
      <c r="I19" s="51">
        <f aca="true" t="shared" si="1" ref="I19:I28">+G19-H19</f>
        <v>5891.9800000000105</v>
      </c>
    </row>
    <row r="20" spans="2:9" ht="13.5" customHeight="1">
      <c r="B20" s="10" t="s">
        <v>33</v>
      </c>
      <c r="F20" s="11">
        <v>1661.7</v>
      </c>
      <c r="G20" s="12">
        <f>+F20+Oct!G20</f>
        <v>16278.03</v>
      </c>
      <c r="H20" s="49">
        <f>3062.45+Oct!H20</f>
        <v>18562.800000000003</v>
      </c>
      <c r="I20" s="51">
        <f t="shared" si="1"/>
        <v>-2284.7700000000023</v>
      </c>
    </row>
    <row r="21" spans="2:9" ht="13.5" customHeight="1">
      <c r="B21" s="10" t="s">
        <v>18</v>
      </c>
      <c r="F21" s="11">
        <v>358735.83</v>
      </c>
      <c r="G21" s="12">
        <f>+F21+Oct!G21</f>
        <v>1793679.1500000001</v>
      </c>
      <c r="H21" s="49">
        <f>358735.83+Oct!H21</f>
        <v>1793679.1500000001</v>
      </c>
      <c r="I21" s="51">
        <f t="shared" si="1"/>
        <v>0</v>
      </c>
    </row>
    <row r="22" spans="2:9" ht="13.5" customHeight="1">
      <c r="B22" s="10" t="s">
        <v>22</v>
      </c>
      <c r="F22" s="11">
        <v>49822.89</v>
      </c>
      <c r="G22" s="12">
        <f>+F22+Oct!G22</f>
        <v>98585.14</v>
      </c>
      <c r="H22" s="49">
        <f>17080.92+Oct!H22</f>
        <v>134166.84999999998</v>
      </c>
      <c r="I22" s="51">
        <f t="shared" si="1"/>
        <v>-35581.70999999998</v>
      </c>
    </row>
    <row r="23" spans="2:9" ht="13.5" customHeight="1">
      <c r="B23" s="10" t="s">
        <v>23</v>
      </c>
      <c r="F23" s="11">
        <v>0</v>
      </c>
      <c r="G23" s="12">
        <f>+F23+Oct!G23</f>
        <v>17844.39</v>
      </c>
      <c r="H23" s="49">
        <f>6250+Oct!H23</f>
        <v>31250</v>
      </c>
      <c r="I23" s="51">
        <f t="shared" si="1"/>
        <v>-13405.61</v>
      </c>
    </row>
    <row r="24" spans="2:9" ht="13.5" customHeight="1">
      <c r="B24" s="10" t="s">
        <v>3</v>
      </c>
      <c r="F24" s="15">
        <v>5916.67</v>
      </c>
      <c r="G24" s="12">
        <f>+F24+Oct!G24</f>
        <v>29500.009999999995</v>
      </c>
      <c r="H24" s="49">
        <f>5916.67+Oct!H24</f>
        <v>29500.009999999995</v>
      </c>
      <c r="I24" s="51">
        <f t="shared" si="1"/>
        <v>0</v>
      </c>
    </row>
    <row r="25" spans="2:9" ht="13.5" customHeight="1">
      <c r="B25" s="10" t="s">
        <v>20</v>
      </c>
      <c r="F25" s="11">
        <v>0</v>
      </c>
      <c r="G25" s="12">
        <f>+F25+Oct!G25</f>
        <v>0</v>
      </c>
      <c r="H25" s="49"/>
      <c r="I25" s="51">
        <f t="shared" si="1"/>
        <v>0</v>
      </c>
    </row>
    <row r="26" spans="2:9" ht="13.5" customHeight="1">
      <c r="B26" s="10" t="s">
        <v>21</v>
      </c>
      <c r="F26" s="11">
        <v>1358.55</v>
      </c>
      <c r="G26" s="12">
        <f>+F26+Oct!G26</f>
        <v>6848.2</v>
      </c>
      <c r="H26" s="49">
        <f>1400+Oct!H26</f>
        <v>7000</v>
      </c>
      <c r="I26" s="51">
        <f t="shared" si="1"/>
        <v>-151.80000000000018</v>
      </c>
    </row>
    <row r="27" spans="2:9" ht="13.5" customHeight="1">
      <c r="B27" s="3" t="s">
        <v>5</v>
      </c>
      <c r="F27" s="11">
        <v>19000</v>
      </c>
      <c r="G27" s="12">
        <f>+F27+Oct!G27</f>
        <v>19000</v>
      </c>
      <c r="H27" s="49">
        <v>19000</v>
      </c>
      <c r="I27" s="51">
        <f t="shared" si="1"/>
        <v>0</v>
      </c>
    </row>
    <row r="28" spans="2:9" ht="13.5" customHeight="1">
      <c r="B28" s="3" t="s">
        <v>9</v>
      </c>
      <c r="F28" s="11">
        <v>0</v>
      </c>
      <c r="G28" s="12">
        <f>+F28+Oct!G28</f>
        <v>0</v>
      </c>
      <c r="H28" s="49"/>
      <c r="I28" s="51">
        <f t="shared" si="1"/>
        <v>0</v>
      </c>
    </row>
    <row r="29" spans="2:9" ht="11.25">
      <c r="B29" s="10"/>
      <c r="F29" s="11"/>
      <c r="G29" s="12"/>
      <c r="H29" s="49"/>
      <c r="I29" s="50"/>
    </row>
    <row r="30" spans="2:9" ht="12" thickBot="1">
      <c r="B30" s="32" t="s">
        <v>12</v>
      </c>
      <c r="F30" s="13">
        <f>SUM(F19:F28)</f>
        <v>481284.05</v>
      </c>
      <c r="G30" s="14">
        <f>SUM(G19:G28)</f>
        <v>2210937.18</v>
      </c>
      <c r="H30" s="52">
        <f>SUM(H19:H28)</f>
        <v>2256469.09</v>
      </c>
      <c r="I30" s="52">
        <f>SUM(I19:I28)</f>
        <v>-45531.909999999974</v>
      </c>
    </row>
    <row r="31" spans="2:9" ht="12" thickTop="1">
      <c r="B31" s="32"/>
      <c r="F31" s="11"/>
      <c r="G31" s="54"/>
      <c r="H31" s="57"/>
      <c r="I31" s="57"/>
    </row>
    <row r="32" spans="2:9" ht="13.5" customHeight="1">
      <c r="B32" s="10" t="s">
        <v>36</v>
      </c>
      <c r="F32" s="11">
        <v>0</v>
      </c>
      <c r="G32" s="12">
        <f>+F32</f>
        <v>0</v>
      </c>
      <c r="H32" s="49"/>
      <c r="I32" s="50"/>
    </row>
    <row r="33" spans="2:9" ht="13.5" customHeight="1">
      <c r="B33" s="10"/>
      <c r="F33" s="11"/>
      <c r="G33" s="12"/>
      <c r="H33" s="49"/>
      <c r="I33" s="50"/>
    </row>
    <row r="34" spans="2:9" ht="13.5" customHeight="1" thickBot="1">
      <c r="B34" s="10"/>
      <c r="F34" s="13">
        <f>SUM(F32:F33)</f>
        <v>0</v>
      </c>
      <c r="G34" s="13">
        <f>SUM(G32:G33)</f>
        <v>0</v>
      </c>
      <c r="H34" s="55"/>
      <c r="I34" s="56"/>
    </row>
    <row r="35" spans="6:9" ht="12" thickTop="1">
      <c r="F35" s="9"/>
      <c r="H35" s="49"/>
      <c r="I35" s="50"/>
    </row>
    <row r="36" spans="6:9" ht="11.25">
      <c r="F36" s="9"/>
      <c r="H36" s="49"/>
      <c r="I36" s="50"/>
    </row>
    <row r="37" spans="2:9" ht="15" customHeight="1" thickBot="1">
      <c r="B37" s="32" t="s">
        <v>15</v>
      </c>
      <c r="F37" s="16">
        <f>+F14-F30-F34</f>
        <v>36092.31</v>
      </c>
      <c r="G37" s="16">
        <f>+G14-G30-G34</f>
        <v>524880.4699999997</v>
      </c>
      <c r="H37" s="16">
        <f>+H14-H30-H34</f>
        <v>255243.1799999997</v>
      </c>
      <c r="I37" s="16">
        <f>+I14-I30-I34</f>
        <v>269637.29000000044</v>
      </c>
    </row>
    <row r="38" spans="2:7" ht="9" customHeight="1" thickTop="1">
      <c r="B38" s="8"/>
      <c r="F38" s="17"/>
      <c r="G38" s="17"/>
    </row>
    <row r="39" spans="2:7" ht="9" customHeight="1">
      <c r="B39" s="8"/>
      <c r="F39" s="17"/>
      <c r="G39" s="17"/>
    </row>
    <row r="40" spans="2:8" ht="9" customHeight="1">
      <c r="B40" s="8"/>
      <c r="F40" s="17"/>
      <c r="G40" s="17"/>
      <c r="H40" s="43"/>
    </row>
    <row r="41" ht="12" customHeight="1">
      <c r="G41" s="42"/>
    </row>
    <row r="42" spans="4:8" ht="11.25">
      <c r="D42" s="18"/>
      <c r="F42" s="18" t="s">
        <v>4</v>
      </c>
      <c r="G42" s="28">
        <v>42704</v>
      </c>
      <c r="H42" s="43"/>
    </row>
    <row r="43" spans="4:7" ht="11.25">
      <c r="D43" s="18"/>
      <c r="F43" s="18"/>
      <c r="G43" s="28"/>
    </row>
    <row r="44" spans="4:7" ht="9" customHeight="1">
      <c r="D44" s="18"/>
      <c r="F44" s="18"/>
      <c r="G44" s="40"/>
    </row>
    <row r="45" spans="5:7" ht="6" customHeight="1">
      <c r="E45" s="19"/>
      <c r="F45" s="20"/>
      <c r="G45" s="38"/>
    </row>
    <row r="46" spans="5:9" ht="11.25">
      <c r="E46" s="61" t="s">
        <v>13</v>
      </c>
      <c r="F46" s="62"/>
      <c r="G46" s="59">
        <f>+Oct!G50</f>
        <v>513754.8499999998</v>
      </c>
      <c r="I46" s="43"/>
    </row>
    <row r="47" spans="4:7" ht="7.5" customHeight="1">
      <c r="D47" s="21"/>
      <c r="E47" s="22"/>
      <c r="F47" s="21"/>
      <c r="G47" s="39"/>
    </row>
    <row r="48" spans="4:7" ht="11.25">
      <c r="D48" s="21"/>
      <c r="E48" s="23" t="s">
        <v>14</v>
      </c>
      <c r="F48" s="21"/>
      <c r="G48" s="41">
        <f>F37</f>
        <v>36092.31</v>
      </c>
    </row>
    <row r="49" spans="4:7" ht="6.75" customHeight="1">
      <c r="D49" s="21"/>
      <c r="E49" s="24"/>
      <c r="F49" s="21"/>
      <c r="G49" s="29"/>
    </row>
    <row r="50" spans="4:7" ht="11.25">
      <c r="D50" s="21"/>
      <c r="E50" s="23" t="s">
        <v>7</v>
      </c>
      <c r="F50" s="21"/>
      <c r="G50" s="29">
        <f>G46+G48</f>
        <v>549847.1599999998</v>
      </c>
    </row>
    <row r="51" spans="4:7" ht="11.25">
      <c r="D51" s="25"/>
      <c r="E51" s="26"/>
      <c r="F51" s="4"/>
      <c r="G51" s="27"/>
    </row>
    <row r="52" spans="4:7" ht="11.25">
      <c r="D52" s="25"/>
      <c r="E52" s="25"/>
      <c r="F52" s="25"/>
      <c r="G52" s="25"/>
    </row>
    <row r="54" spans="2:7" ht="11.25">
      <c r="B54" s="37"/>
      <c r="G54" s="43"/>
    </row>
    <row r="55" ht="11.25">
      <c r="G55" s="44"/>
    </row>
    <row r="56" ht="11.25">
      <c r="G56" s="44"/>
    </row>
    <row r="57" ht="11.25">
      <c r="G57" s="44"/>
    </row>
    <row r="58" ht="11.25">
      <c r="G58" s="44"/>
    </row>
    <row r="59" ht="11.25">
      <c r="G59" s="44"/>
    </row>
    <row r="60" ht="11.25">
      <c r="G60" s="44"/>
    </row>
    <row r="61" ht="11.25">
      <c r="G61" s="44"/>
    </row>
    <row r="62" ht="11.25">
      <c r="G62" s="44"/>
    </row>
    <row r="63" ht="11.25">
      <c r="G63" s="44"/>
    </row>
  </sheetData>
  <sheetProtection/>
  <mergeCells count="1">
    <mergeCell ref="E46:F46"/>
  </mergeCells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Header>&amp;C&amp;"Arial,Bold"&amp;9Vermont Universal Service Fund
Statement of Fund Performance
Prepared for Vermont Public Service Department by Solix, Inc.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K46" sqref="K46"/>
    </sheetView>
  </sheetViews>
  <sheetFormatPr defaultColWidth="9.28125" defaultRowHeight="12.75"/>
  <cols>
    <col min="1" max="1" width="3.28125" style="3" customWidth="1"/>
    <col min="2" max="2" width="12.421875" style="3" customWidth="1"/>
    <col min="3" max="3" width="9.28125" style="3" customWidth="1"/>
    <col min="4" max="4" width="2.421875" style="3" customWidth="1"/>
    <col min="5" max="5" width="6.7109375" style="3" customWidth="1"/>
    <col min="6" max="6" width="24.421875" style="3" customWidth="1"/>
    <col min="7" max="7" width="22.57421875" style="3" customWidth="1"/>
    <col min="8" max="9" width="13.00390625" style="3" customWidth="1"/>
    <col min="10" max="10" width="9.28125" style="3" customWidth="1"/>
    <col min="11" max="11" width="11.7109375" style="3" bestFit="1" customWidth="1"/>
    <col min="12" max="16384" width="9.28125" style="3" customWidth="1"/>
  </cols>
  <sheetData>
    <row r="1" ht="23.25" customHeight="1"/>
    <row r="2" spans="1:9" ht="12.75" customHeight="1">
      <c r="A2" s="1"/>
      <c r="B2" s="1"/>
      <c r="C2" s="33"/>
      <c r="D2" s="33"/>
      <c r="E2" s="33"/>
      <c r="F2" s="35" t="s">
        <v>0</v>
      </c>
      <c r="G2" s="2" t="s">
        <v>1</v>
      </c>
      <c r="H2" s="45" t="s">
        <v>24</v>
      </c>
      <c r="I2" s="46" t="s">
        <v>25</v>
      </c>
    </row>
    <row r="3" spans="1:9" ht="12.75" customHeight="1">
      <c r="A3" s="4"/>
      <c r="B3" s="4"/>
      <c r="C3" s="34"/>
      <c r="D3" s="34"/>
      <c r="E3" s="34"/>
      <c r="F3" s="36">
        <v>42644</v>
      </c>
      <c r="G3" s="30" t="s">
        <v>34</v>
      </c>
      <c r="H3" s="47" t="s">
        <v>26</v>
      </c>
      <c r="I3" s="48" t="s">
        <v>27</v>
      </c>
    </row>
    <row r="4" spans="2:9" ht="11.25">
      <c r="B4" s="5"/>
      <c r="F4" s="6"/>
      <c r="G4" s="7"/>
      <c r="H4" s="49"/>
      <c r="I4" s="50"/>
    </row>
    <row r="5" spans="2:9" ht="15" customHeight="1">
      <c r="B5" s="31" t="s">
        <v>8</v>
      </c>
      <c r="F5" s="9"/>
      <c r="H5" s="49"/>
      <c r="I5" s="50"/>
    </row>
    <row r="6" spans="2:9" ht="11.25">
      <c r="B6" s="10"/>
      <c r="F6" s="11"/>
      <c r="G6" s="12"/>
      <c r="H6" s="49"/>
      <c r="I6" s="50"/>
    </row>
    <row r="7" spans="2:11" ht="13.5" customHeight="1">
      <c r="B7" s="10" t="s">
        <v>16</v>
      </c>
      <c r="F7" s="11">
        <f>644813.74-2816.25</f>
        <v>641997.49</v>
      </c>
      <c r="G7" s="12">
        <f>+F7+Sep!G7</f>
        <v>2203627.42</v>
      </c>
      <c r="H7" s="49">
        <f>524432.46+Sep!H7</f>
        <v>2031049.2999999998</v>
      </c>
      <c r="I7" s="51">
        <f aca="true" t="shared" si="0" ref="I7:I12">+G7-H7</f>
        <v>172578.1200000001</v>
      </c>
      <c r="K7" s="43"/>
    </row>
    <row r="8" spans="2:9" ht="13.5" customHeight="1">
      <c r="B8" s="10" t="s">
        <v>17</v>
      </c>
      <c r="F8" s="11">
        <v>593</v>
      </c>
      <c r="G8" s="12">
        <f>+F8+Sep!G8</f>
        <v>1132</v>
      </c>
      <c r="H8" s="49"/>
      <c r="I8" s="51">
        <f t="shared" si="0"/>
        <v>1132</v>
      </c>
    </row>
    <row r="9" spans="2:9" ht="13.5" customHeight="1">
      <c r="B9" s="10" t="s">
        <v>18</v>
      </c>
      <c r="F9" s="11">
        <v>2816.25</v>
      </c>
      <c r="G9" s="12">
        <f>+F9+Sep!G9</f>
        <v>11401.25</v>
      </c>
      <c r="H9" s="49"/>
      <c r="I9" s="51">
        <f t="shared" si="0"/>
        <v>11401.25</v>
      </c>
    </row>
    <row r="10" spans="2:9" ht="13.5" customHeight="1">
      <c r="B10" s="10" t="s">
        <v>10</v>
      </c>
      <c r="F10" s="11">
        <v>1992.98</v>
      </c>
      <c r="G10" s="12">
        <f>+F10+Sep!G10</f>
        <v>2280.62</v>
      </c>
      <c r="H10" s="49"/>
      <c r="I10" s="51">
        <f t="shared" si="0"/>
        <v>2280.62</v>
      </c>
    </row>
    <row r="11" spans="2:11" ht="13.5" customHeight="1">
      <c r="B11" s="10" t="s">
        <v>2</v>
      </c>
      <c r="F11" s="11">
        <v>0</v>
      </c>
      <c r="G11" s="12">
        <f>+F11+Sep!G11</f>
        <v>0</v>
      </c>
      <c r="H11" s="49"/>
      <c r="I11" s="51">
        <f t="shared" si="0"/>
        <v>0</v>
      </c>
      <c r="K11" s="43"/>
    </row>
    <row r="12" spans="2:9" ht="13.5" customHeight="1">
      <c r="B12" s="3" t="s">
        <v>19</v>
      </c>
      <c r="F12" s="11">
        <v>0</v>
      </c>
      <c r="G12" s="12">
        <f>+F12+Sep!G12</f>
        <v>0</v>
      </c>
      <c r="H12" s="49"/>
      <c r="I12" s="51">
        <f t="shared" si="0"/>
        <v>0</v>
      </c>
    </row>
    <row r="13" spans="2:9" ht="11.25">
      <c r="B13" s="10"/>
      <c r="F13" s="11"/>
      <c r="G13" s="12"/>
      <c r="H13" s="49"/>
      <c r="I13" s="50"/>
    </row>
    <row r="14" spans="2:9" ht="15" customHeight="1" thickBot="1">
      <c r="B14" s="32" t="s">
        <v>11</v>
      </c>
      <c r="F14" s="13">
        <f>SUM(F7:F12)</f>
        <v>647399.72</v>
      </c>
      <c r="G14" s="14">
        <f>SUM(G7:G12)</f>
        <v>2218441.29</v>
      </c>
      <c r="H14" s="52">
        <f>SUM(H7:H12)</f>
        <v>2031049.2999999998</v>
      </c>
      <c r="I14" s="52">
        <f>SUM(I7:I12)</f>
        <v>187391.9900000001</v>
      </c>
    </row>
    <row r="15" spans="2:9" ht="12" thickTop="1">
      <c r="B15" s="8"/>
      <c r="F15" s="9"/>
      <c r="H15" s="49"/>
      <c r="I15" s="50"/>
    </row>
    <row r="16" spans="2:9" ht="12">
      <c r="B16" s="8"/>
      <c r="F16" s="9"/>
      <c r="H16" s="49"/>
      <c r="I16" s="50"/>
    </row>
    <row r="17" spans="2:9" ht="15" customHeight="1">
      <c r="B17" s="32" t="s">
        <v>6</v>
      </c>
      <c r="F17" s="9"/>
      <c r="H17" s="49"/>
      <c r="I17" s="50"/>
    </row>
    <row r="18" spans="2:9" ht="12">
      <c r="B18" s="8"/>
      <c r="F18" s="9"/>
      <c r="H18" s="49"/>
      <c r="I18" s="50"/>
    </row>
    <row r="19" spans="2:9" ht="13.5" customHeight="1">
      <c r="B19" s="10" t="s">
        <v>32</v>
      </c>
      <c r="F19" s="11">
        <v>44553.57</v>
      </c>
      <c r="G19" s="12">
        <f>+F19+Sep!G19</f>
        <v>184413.85000000003</v>
      </c>
      <c r="H19" s="49">
        <f>44379.82+Sep!H19</f>
        <v>178930.46000000002</v>
      </c>
      <c r="I19" s="51">
        <f aca="true" t="shared" si="1" ref="I19:I28">+G19-H19</f>
        <v>5483.390000000014</v>
      </c>
    </row>
    <row r="20" spans="2:9" ht="13.5" customHeight="1">
      <c r="B20" s="10" t="s">
        <v>33</v>
      </c>
      <c r="F20" s="11">
        <v>2418.09</v>
      </c>
      <c r="G20" s="12">
        <f>+F20+Sep!G20</f>
        <v>14616.33</v>
      </c>
      <c r="H20" s="49">
        <f>3062.45+Sep!H20</f>
        <v>15500.350000000002</v>
      </c>
      <c r="I20" s="51">
        <f t="shared" si="1"/>
        <v>-884.0200000000023</v>
      </c>
    </row>
    <row r="21" spans="2:9" ht="13.5" customHeight="1">
      <c r="B21" s="10" t="s">
        <v>18</v>
      </c>
      <c r="F21" s="11">
        <v>358735.83</v>
      </c>
      <c r="G21" s="12">
        <f>+F21+Sep!G21</f>
        <v>1434943.32</v>
      </c>
      <c r="H21" s="49">
        <f>358735.83+Sep!H21</f>
        <v>1434943.32</v>
      </c>
      <c r="I21" s="51">
        <f t="shared" si="1"/>
        <v>0</v>
      </c>
    </row>
    <row r="22" spans="2:9" ht="13.5" customHeight="1">
      <c r="B22" s="10" t="s">
        <v>22</v>
      </c>
      <c r="F22" s="11">
        <v>0</v>
      </c>
      <c r="G22" s="12">
        <f>+F22+Sep!G22</f>
        <v>48762.25</v>
      </c>
      <c r="H22" s="49">
        <f>17080.92+Sep!H22</f>
        <v>117085.93</v>
      </c>
      <c r="I22" s="51">
        <f t="shared" si="1"/>
        <v>-68323.68</v>
      </c>
    </row>
    <row r="23" spans="2:9" ht="13.5" customHeight="1">
      <c r="B23" s="10" t="s">
        <v>23</v>
      </c>
      <c r="F23" s="11">
        <v>0</v>
      </c>
      <c r="G23" s="12">
        <f>+F23+Sep!G23</f>
        <v>17844.39</v>
      </c>
      <c r="H23" s="49">
        <f>6250+Sep!H23</f>
        <v>25000</v>
      </c>
      <c r="I23" s="51">
        <f t="shared" si="1"/>
        <v>-7155.610000000001</v>
      </c>
    </row>
    <row r="24" spans="2:9" ht="13.5" customHeight="1">
      <c r="B24" s="10" t="s">
        <v>3</v>
      </c>
      <c r="F24" s="15">
        <v>5916.67</v>
      </c>
      <c r="G24" s="12">
        <f>+F24+Sep!G24</f>
        <v>23583.339999999997</v>
      </c>
      <c r="H24" s="49">
        <f>5916.67+Sep!H24</f>
        <v>23583.339999999997</v>
      </c>
      <c r="I24" s="51">
        <f t="shared" si="1"/>
        <v>0</v>
      </c>
    </row>
    <row r="25" spans="2:9" ht="13.5" customHeight="1">
      <c r="B25" s="10" t="s">
        <v>20</v>
      </c>
      <c r="F25" s="11">
        <v>0</v>
      </c>
      <c r="G25" s="12">
        <f>+F25+Sep!G25</f>
        <v>0</v>
      </c>
      <c r="H25" s="49"/>
      <c r="I25" s="51">
        <f t="shared" si="1"/>
        <v>0</v>
      </c>
    </row>
    <row r="26" spans="2:9" ht="13.5" customHeight="1">
      <c r="B26" s="10" t="s">
        <v>21</v>
      </c>
      <c r="F26" s="11">
        <v>1315</v>
      </c>
      <c r="G26" s="12">
        <f>+F26+Sep!G26</f>
        <v>5489.65</v>
      </c>
      <c r="H26" s="49">
        <f>1400+Sep!H26</f>
        <v>5600</v>
      </c>
      <c r="I26" s="51">
        <f t="shared" si="1"/>
        <v>-110.35000000000036</v>
      </c>
    </row>
    <row r="27" spans="2:9" ht="13.5" customHeight="1">
      <c r="B27" s="3" t="s">
        <v>5</v>
      </c>
      <c r="F27" s="11">
        <v>0</v>
      </c>
      <c r="G27" s="12">
        <f>+F27+Sep!G27</f>
        <v>0</v>
      </c>
      <c r="H27" s="49"/>
      <c r="I27" s="51">
        <f t="shared" si="1"/>
        <v>0</v>
      </c>
    </row>
    <row r="28" spans="2:9" ht="13.5" customHeight="1">
      <c r="B28" s="3" t="s">
        <v>9</v>
      </c>
      <c r="F28" s="11">
        <v>0</v>
      </c>
      <c r="G28" s="12">
        <f>+F28+Sep!G28</f>
        <v>0</v>
      </c>
      <c r="H28" s="49"/>
      <c r="I28" s="51">
        <f t="shared" si="1"/>
        <v>0</v>
      </c>
    </row>
    <row r="29" spans="2:9" ht="11.25">
      <c r="B29" s="10"/>
      <c r="F29" s="11"/>
      <c r="G29" s="12"/>
      <c r="H29" s="49"/>
      <c r="I29" s="50"/>
    </row>
    <row r="30" spans="2:9" ht="12" thickBot="1">
      <c r="B30" s="32" t="s">
        <v>12</v>
      </c>
      <c r="F30" s="13">
        <f>SUM(F19:F28)</f>
        <v>412939.16</v>
      </c>
      <c r="G30" s="14">
        <f>SUM(G19:G28)</f>
        <v>1729653.13</v>
      </c>
      <c r="H30" s="52">
        <f>SUM(H19:H28)</f>
        <v>1800643.4000000001</v>
      </c>
      <c r="I30" s="52">
        <f>SUM(I19:I28)</f>
        <v>-70990.26999999999</v>
      </c>
    </row>
    <row r="31" spans="2:9" ht="12" thickTop="1">
      <c r="B31" s="32"/>
      <c r="F31" s="11"/>
      <c r="G31" s="54"/>
      <c r="H31" s="57"/>
      <c r="I31" s="57"/>
    </row>
    <row r="32" spans="2:9" ht="13.5" customHeight="1">
      <c r="B32" s="10" t="s">
        <v>36</v>
      </c>
      <c r="F32" s="11">
        <v>0</v>
      </c>
      <c r="G32" s="12">
        <f>+F32</f>
        <v>0</v>
      </c>
      <c r="H32" s="49"/>
      <c r="I32" s="50"/>
    </row>
    <row r="33" spans="2:9" ht="13.5" customHeight="1">
      <c r="B33" s="10"/>
      <c r="F33" s="11"/>
      <c r="G33" s="12"/>
      <c r="H33" s="49"/>
      <c r="I33" s="50"/>
    </row>
    <row r="34" spans="2:9" ht="13.5" customHeight="1" thickBot="1">
      <c r="B34" s="10"/>
      <c r="F34" s="13">
        <f>SUM(F32:F33)</f>
        <v>0</v>
      </c>
      <c r="G34" s="13">
        <f>SUM(G32:G33)</f>
        <v>0</v>
      </c>
      <c r="H34" s="55"/>
      <c r="I34" s="56"/>
    </row>
    <row r="35" spans="6:9" ht="12" thickTop="1">
      <c r="F35" s="9"/>
      <c r="H35" s="49"/>
      <c r="I35" s="50"/>
    </row>
    <row r="36" spans="6:9" ht="11.25">
      <c r="F36" s="9"/>
      <c r="H36" s="49"/>
      <c r="I36" s="50"/>
    </row>
    <row r="37" spans="2:9" ht="15" customHeight="1" thickBot="1">
      <c r="B37" s="32" t="s">
        <v>15</v>
      </c>
      <c r="F37" s="16">
        <f>+F14-F30-F34</f>
        <v>234460.56</v>
      </c>
      <c r="G37" s="16">
        <f>+G14-G30-G34</f>
        <v>488788.16000000015</v>
      </c>
      <c r="H37" s="16">
        <f>+H14-H30-H34</f>
        <v>230405.89999999967</v>
      </c>
      <c r="I37" s="16">
        <f>+I14-I30-I34</f>
        <v>258382.2600000001</v>
      </c>
    </row>
    <row r="38" spans="2:7" ht="9" customHeight="1" thickTop="1">
      <c r="B38" s="8"/>
      <c r="F38" s="17"/>
      <c r="G38" s="17"/>
    </row>
    <row r="39" spans="2:7" ht="9" customHeight="1">
      <c r="B39" s="8"/>
      <c r="F39" s="17"/>
      <c r="G39" s="17"/>
    </row>
    <row r="40" spans="2:8" ht="9" customHeight="1">
      <c r="B40" s="8"/>
      <c r="F40" s="17"/>
      <c r="G40" s="17"/>
      <c r="H40" s="43"/>
    </row>
    <row r="41" ht="12" customHeight="1">
      <c r="G41" s="42"/>
    </row>
    <row r="42" spans="4:8" ht="11.25">
      <c r="D42" s="18"/>
      <c r="F42" s="18" t="s">
        <v>4</v>
      </c>
      <c r="G42" s="28">
        <v>42674</v>
      </c>
      <c r="H42" s="43"/>
    </row>
    <row r="43" spans="4:7" ht="11.25">
      <c r="D43" s="18"/>
      <c r="F43" s="18"/>
      <c r="G43" s="28"/>
    </row>
    <row r="44" spans="4:7" ht="9" customHeight="1">
      <c r="D44" s="18"/>
      <c r="F44" s="18"/>
      <c r="G44" s="40"/>
    </row>
    <row r="45" spans="5:7" ht="6" customHeight="1">
      <c r="E45" s="19"/>
      <c r="F45" s="20"/>
      <c r="G45" s="38"/>
    </row>
    <row r="46" spans="5:9" ht="11.25">
      <c r="E46" s="61" t="s">
        <v>13</v>
      </c>
      <c r="F46" s="62"/>
      <c r="G46" s="59">
        <f>+Sep!G50</f>
        <v>279294.2899999998</v>
      </c>
      <c r="I46" s="43"/>
    </row>
    <row r="47" spans="4:7" ht="7.5" customHeight="1">
      <c r="D47" s="21"/>
      <c r="E47" s="22"/>
      <c r="F47" s="21"/>
      <c r="G47" s="39"/>
    </row>
    <row r="48" spans="4:7" ht="11.25">
      <c r="D48" s="21"/>
      <c r="E48" s="23" t="s">
        <v>14</v>
      </c>
      <c r="F48" s="21"/>
      <c r="G48" s="41">
        <f>F37</f>
        <v>234460.56</v>
      </c>
    </row>
    <row r="49" spans="4:7" ht="6.75" customHeight="1">
      <c r="D49" s="21"/>
      <c r="E49" s="24"/>
      <c r="F49" s="21"/>
      <c r="G49" s="29"/>
    </row>
    <row r="50" spans="4:7" ht="11.25">
      <c r="D50" s="21"/>
      <c r="E50" s="23" t="s">
        <v>7</v>
      </c>
      <c r="F50" s="21"/>
      <c r="G50" s="29">
        <f>G46+G48</f>
        <v>513754.8499999998</v>
      </c>
    </row>
    <row r="51" spans="4:7" ht="11.25">
      <c r="D51" s="25"/>
      <c r="E51" s="26"/>
      <c r="F51" s="4"/>
      <c r="G51" s="27"/>
    </row>
    <row r="52" spans="4:7" ht="11.25">
      <c r="D52" s="25"/>
      <c r="E52" s="25"/>
      <c r="F52" s="25"/>
      <c r="G52" s="25"/>
    </row>
    <row r="54" spans="2:7" ht="11.25">
      <c r="B54" s="37"/>
      <c r="G54" s="43"/>
    </row>
    <row r="55" ht="11.25">
      <c r="G55" s="44"/>
    </row>
    <row r="56" ht="11.25">
      <c r="G56" s="44"/>
    </row>
    <row r="57" ht="11.25">
      <c r="G57" s="44"/>
    </row>
    <row r="58" ht="11.25">
      <c r="G58" s="44"/>
    </row>
    <row r="59" ht="11.25">
      <c r="G59" s="44"/>
    </row>
    <row r="60" ht="11.25">
      <c r="G60" s="44"/>
    </row>
    <row r="61" ht="11.25">
      <c r="G61" s="44"/>
    </row>
    <row r="62" ht="11.25">
      <c r="G62" s="44"/>
    </row>
    <row r="63" ht="11.25">
      <c r="G63" s="44"/>
    </row>
  </sheetData>
  <sheetProtection/>
  <mergeCells count="1">
    <mergeCell ref="E46:F46"/>
  </mergeCells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Header>&amp;C&amp;"Arial,Bold"&amp;9Vermont Universal Service Fund
Statement of Fund Performance
Prepared for Vermont Public Service Department by Solix, Inc.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8">
      <selection activeCell="H26" sqref="H26"/>
    </sheetView>
  </sheetViews>
  <sheetFormatPr defaultColWidth="9.28125" defaultRowHeight="12.75"/>
  <cols>
    <col min="1" max="1" width="3.28125" style="3" customWidth="1"/>
    <col min="2" max="2" width="12.421875" style="3" customWidth="1"/>
    <col min="3" max="3" width="9.28125" style="3" customWidth="1"/>
    <col min="4" max="4" width="2.421875" style="3" customWidth="1"/>
    <col min="5" max="5" width="6.7109375" style="3" customWidth="1"/>
    <col min="6" max="6" width="24.421875" style="3" customWidth="1"/>
    <col min="7" max="7" width="22.57421875" style="3" customWidth="1"/>
    <col min="8" max="9" width="13.00390625" style="3" customWidth="1"/>
    <col min="10" max="10" width="9.28125" style="3" customWidth="1"/>
    <col min="11" max="11" width="11.7109375" style="3" bestFit="1" customWidth="1"/>
    <col min="12" max="16384" width="9.28125" style="3" customWidth="1"/>
  </cols>
  <sheetData>
    <row r="1" ht="23.25" customHeight="1"/>
    <row r="2" spans="1:9" ht="12.75" customHeight="1">
      <c r="A2" s="1"/>
      <c r="B2" s="1"/>
      <c r="C2" s="33"/>
      <c r="D2" s="33"/>
      <c r="E2" s="33"/>
      <c r="F2" s="35" t="s">
        <v>0</v>
      </c>
      <c r="G2" s="2" t="s">
        <v>1</v>
      </c>
      <c r="H2" s="45" t="s">
        <v>24</v>
      </c>
      <c r="I2" s="46" t="s">
        <v>25</v>
      </c>
    </row>
    <row r="3" spans="1:9" ht="12.75" customHeight="1">
      <c r="A3" s="4"/>
      <c r="B3" s="4"/>
      <c r="C3" s="34"/>
      <c r="D3" s="34"/>
      <c r="E3" s="34"/>
      <c r="F3" s="36">
        <v>42614</v>
      </c>
      <c r="G3" s="30" t="s">
        <v>34</v>
      </c>
      <c r="H3" s="47" t="s">
        <v>26</v>
      </c>
      <c r="I3" s="48" t="s">
        <v>27</v>
      </c>
    </row>
    <row r="4" spans="2:9" ht="11.25">
      <c r="B4" s="5"/>
      <c r="F4" s="6"/>
      <c r="G4" s="7"/>
      <c r="H4" s="49"/>
      <c r="I4" s="50"/>
    </row>
    <row r="5" spans="2:9" ht="15" customHeight="1">
      <c r="B5" s="31" t="s">
        <v>8</v>
      </c>
      <c r="F5" s="9"/>
      <c r="H5" s="49"/>
      <c r="I5" s="50"/>
    </row>
    <row r="6" spans="2:9" ht="11.25">
      <c r="B6" s="10"/>
      <c r="F6" s="11"/>
      <c r="G6" s="12"/>
      <c r="H6" s="49"/>
      <c r="I6" s="50"/>
    </row>
    <row r="7" spans="2:11" ht="13.5" customHeight="1">
      <c r="B7" s="10" t="s">
        <v>16</v>
      </c>
      <c r="F7" s="11">
        <f>517192.1-2853.25</f>
        <v>514338.85</v>
      </c>
      <c r="G7" s="12">
        <f>+F7+'Aug revised'!G7</f>
        <v>1561629.93</v>
      </c>
      <c r="H7" s="49">
        <f>505117.2+'Aug revised'!H7</f>
        <v>1506616.8399999999</v>
      </c>
      <c r="I7" s="51">
        <f aca="true" t="shared" si="0" ref="I7:I12">+G7-H7</f>
        <v>55013.090000000084</v>
      </c>
      <c r="K7" s="43"/>
    </row>
    <row r="8" spans="2:9" ht="13.5" customHeight="1">
      <c r="B8" s="10" t="s">
        <v>17</v>
      </c>
      <c r="F8" s="11">
        <v>0</v>
      </c>
      <c r="G8" s="12">
        <f>+F8+'Aug revised'!G8</f>
        <v>539</v>
      </c>
      <c r="H8" s="49"/>
      <c r="I8" s="51">
        <f t="shared" si="0"/>
        <v>539</v>
      </c>
    </row>
    <row r="9" spans="2:9" ht="13.5" customHeight="1">
      <c r="B9" s="10" t="s">
        <v>18</v>
      </c>
      <c r="F9" s="11">
        <v>2853.25</v>
      </c>
      <c r="G9" s="12">
        <f>+F9+'Aug revised'!G9</f>
        <v>8585</v>
      </c>
      <c r="H9" s="49"/>
      <c r="I9" s="51">
        <f t="shared" si="0"/>
        <v>8585</v>
      </c>
    </row>
    <row r="10" spans="2:9" ht="13.5" customHeight="1">
      <c r="B10" s="10" t="s">
        <v>10</v>
      </c>
      <c r="F10" s="11">
        <v>-409.4</v>
      </c>
      <c r="G10" s="12">
        <f>+F10+'Aug revised'!G10</f>
        <v>287.64</v>
      </c>
      <c r="H10" s="49"/>
      <c r="I10" s="51">
        <f t="shared" si="0"/>
        <v>287.64</v>
      </c>
    </row>
    <row r="11" spans="2:9" ht="13.5" customHeight="1">
      <c r="B11" s="10" t="s">
        <v>2</v>
      </c>
      <c r="F11" s="11">
        <v>0</v>
      </c>
      <c r="G11" s="12">
        <f>+F11+'Aug revised'!G11</f>
        <v>0</v>
      </c>
      <c r="H11" s="49"/>
      <c r="I11" s="51">
        <f t="shared" si="0"/>
        <v>0</v>
      </c>
    </row>
    <row r="12" spans="2:9" ht="13.5" customHeight="1">
      <c r="B12" s="3" t="s">
        <v>19</v>
      </c>
      <c r="F12" s="11">
        <v>0</v>
      </c>
      <c r="G12" s="12">
        <f>+F12+'Aug revised'!G12</f>
        <v>0</v>
      </c>
      <c r="H12" s="49"/>
      <c r="I12" s="51">
        <f t="shared" si="0"/>
        <v>0</v>
      </c>
    </row>
    <row r="13" spans="2:9" ht="11.25">
      <c r="B13" s="10"/>
      <c r="F13" s="11"/>
      <c r="G13" s="12"/>
      <c r="H13" s="49"/>
      <c r="I13" s="50"/>
    </row>
    <row r="14" spans="2:9" ht="15" customHeight="1" thickBot="1">
      <c r="B14" s="32" t="s">
        <v>11</v>
      </c>
      <c r="F14" s="13">
        <f>SUM(F7:F12)</f>
        <v>516782.69999999995</v>
      </c>
      <c r="G14" s="14">
        <f>SUM(G7:G12)</f>
        <v>1571041.5699999998</v>
      </c>
      <c r="H14" s="52">
        <f>SUM(H7:H12)</f>
        <v>1506616.8399999999</v>
      </c>
      <c r="I14" s="52">
        <f>SUM(I7:I12)</f>
        <v>64424.73000000008</v>
      </c>
    </row>
    <row r="15" spans="2:9" ht="12" thickTop="1">
      <c r="B15" s="8"/>
      <c r="F15" s="9"/>
      <c r="H15" s="49"/>
      <c r="I15" s="50"/>
    </row>
    <row r="16" spans="2:9" ht="12">
      <c r="B16" s="8"/>
      <c r="F16" s="9"/>
      <c r="H16" s="49"/>
      <c r="I16" s="50"/>
    </row>
    <row r="17" spans="2:9" ht="15" customHeight="1">
      <c r="B17" s="32" t="s">
        <v>6</v>
      </c>
      <c r="F17" s="9"/>
      <c r="H17" s="49"/>
      <c r="I17" s="50"/>
    </row>
    <row r="18" spans="2:9" ht="12">
      <c r="B18" s="8"/>
      <c r="F18" s="9"/>
      <c r="H18" s="49"/>
      <c r="I18" s="50"/>
    </row>
    <row r="19" spans="2:9" ht="13.5" customHeight="1">
      <c r="B19" s="10" t="s">
        <v>32</v>
      </c>
      <c r="F19" s="11">
        <v>46945.3</v>
      </c>
      <c r="G19" s="12">
        <f>+F19+'Aug revised'!G19</f>
        <v>139860.28000000003</v>
      </c>
      <c r="H19" s="49">
        <f>44379.82+'Aug revised'!H19</f>
        <v>134550.64</v>
      </c>
      <c r="I19" s="51">
        <f aca="true" t="shared" si="1" ref="I19:I28">+G19-H19</f>
        <v>5309.640000000014</v>
      </c>
    </row>
    <row r="20" spans="2:9" ht="13.5" customHeight="1">
      <c r="B20" s="10" t="s">
        <v>33</v>
      </c>
      <c r="F20" s="11">
        <v>2387.53</v>
      </c>
      <c r="G20" s="12">
        <f>+F20+'Aug revised'!G20</f>
        <v>12198.24</v>
      </c>
      <c r="H20" s="49">
        <f>3062.45+'Aug revised'!H20</f>
        <v>12437.900000000001</v>
      </c>
      <c r="I20" s="51">
        <f t="shared" si="1"/>
        <v>-239.66000000000167</v>
      </c>
    </row>
    <row r="21" spans="2:9" ht="13.5" customHeight="1">
      <c r="B21" s="10" t="s">
        <v>18</v>
      </c>
      <c r="F21" s="11">
        <v>358735.83</v>
      </c>
      <c r="G21" s="12">
        <f>+F21+'Aug revised'!G21</f>
        <v>1076207.49</v>
      </c>
      <c r="H21" s="49">
        <f>358735.83+'Aug revised'!H21</f>
        <v>1076207.49</v>
      </c>
      <c r="I21" s="51">
        <f t="shared" si="1"/>
        <v>0</v>
      </c>
    </row>
    <row r="22" spans="2:9" ht="13.5" customHeight="1">
      <c r="B22" s="10" t="s">
        <v>22</v>
      </c>
      <c r="F22" s="11">
        <v>48762.25</v>
      </c>
      <c r="G22" s="12">
        <f>+F22+'Aug revised'!G22</f>
        <v>48762.25</v>
      </c>
      <c r="H22" s="49">
        <f>17080.92+'Aug revised'!H22</f>
        <v>100005.01</v>
      </c>
      <c r="I22" s="51">
        <f t="shared" si="1"/>
        <v>-51242.759999999995</v>
      </c>
    </row>
    <row r="23" spans="2:9" ht="13.5" customHeight="1">
      <c r="B23" s="10" t="s">
        <v>23</v>
      </c>
      <c r="F23" s="11">
        <v>0</v>
      </c>
      <c r="G23" s="12">
        <f>+F23+'Aug revised'!G23</f>
        <v>17844.39</v>
      </c>
      <c r="H23" s="49">
        <f>6250+'Aug revised'!H23</f>
        <v>18750</v>
      </c>
      <c r="I23" s="51">
        <f t="shared" si="1"/>
        <v>-905.6100000000006</v>
      </c>
    </row>
    <row r="24" spans="2:9" ht="13.5" customHeight="1">
      <c r="B24" s="10" t="s">
        <v>3</v>
      </c>
      <c r="F24" s="15">
        <v>5916.67</v>
      </c>
      <c r="G24" s="12">
        <f>+F24+'Aug revised'!G24</f>
        <v>17666.67</v>
      </c>
      <c r="H24" s="49">
        <f>5916.67+'Aug revised'!H24</f>
        <v>17666.67</v>
      </c>
      <c r="I24" s="51">
        <f t="shared" si="1"/>
        <v>0</v>
      </c>
    </row>
    <row r="25" spans="2:9" ht="13.5" customHeight="1">
      <c r="B25" s="10" t="s">
        <v>20</v>
      </c>
      <c r="F25" s="11">
        <v>0</v>
      </c>
      <c r="G25" s="12">
        <f>+F25+'Aug revised'!G25</f>
        <v>0</v>
      </c>
      <c r="H25" s="49"/>
      <c r="I25" s="51">
        <f t="shared" si="1"/>
        <v>0</v>
      </c>
    </row>
    <row r="26" spans="2:9" ht="13.5" customHeight="1">
      <c r="B26" s="10" t="s">
        <v>21</v>
      </c>
      <c r="F26" s="11">
        <v>1304.96</v>
      </c>
      <c r="G26" s="12">
        <f>+F26+'Aug revised'!G26</f>
        <v>4174.65</v>
      </c>
      <c r="H26" s="49">
        <f>1400+'Aug revised'!H26</f>
        <v>4200</v>
      </c>
      <c r="I26" s="51">
        <f t="shared" si="1"/>
        <v>-25.350000000000364</v>
      </c>
    </row>
    <row r="27" spans="2:9" ht="13.5" customHeight="1">
      <c r="B27" s="3" t="s">
        <v>5</v>
      </c>
      <c r="F27" s="11">
        <v>0</v>
      </c>
      <c r="G27" s="12">
        <f>+F27+'Aug revised'!G27</f>
        <v>0</v>
      </c>
      <c r="H27" s="49"/>
      <c r="I27" s="51">
        <f t="shared" si="1"/>
        <v>0</v>
      </c>
    </row>
    <row r="28" spans="2:9" ht="13.5" customHeight="1">
      <c r="B28" s="3" t="s">
        <v>9</v>
      </c>
      <c r="F28" s="11">
        <v>0</v>
      </c>
      <c r="G28" s="12">
        <f>+F28+'Aug revised'!G28</f>
        <v>0</v>
      </c>
      <c r="H28" s="49"/>
      <c r="I28" s="51">
        <f t="shared" si="1"/>
        <v>0</v>
      </c>
    </row>
    <row r="29" spans="2:9" ht="11.25">
      <c r="B29" s="10"/>
      <c r="F29" s="11"/>
      <c r="G29" s="12"/>
      <c r="H29" s="49"/>
      <c r="I29" s="50"/>
    </row>
    <row r="30" spans="2:9" ht="12" thickBot="1">
      <c r="B30" s="32" t="s">
        <v>12</v>
      </c>
      <c r="F30" s="13">
        <f>SUM(F19:F28)</f>
        <v>464052.54000000004</v>
      </c>
      <c r="G30" s="14">
        <f>SUM(G19:G28)</f>
        <v>1316713.9699999997</v>
      </c>
      <c r="H30" s="52">
        <f>SUM(H19:H28)</f>
        <v>1363817.71</v>
      </c>
      <c r="I30" s="52">
        <f>SUM(I19:I28)</f>
        <v>-47103.73999999998</v>
      </c>
    </row>
    <row r="31" spans="2:9" ht="12" thickTop="1">
      <c r="B31" s="32"/>
      <c r="F31" s="11"/>
      <c r="G31" s="54"/>
      <c r="H31" s="57"/>
      <c r="I31" s="57"/>
    </row>
    <row r="32" spans="2:9" ht="13.5" customHeight="1">
      <c r="B32" s="10" t="s">
        <v>36</v>
      </c>
      <c r="F32" s="11">
        <v>0</v>
      </c>
      <c r="G32" s="12">
        <f>+F32</f>
        <v>0</v>
      </c>
      <c r="H32" s="49"/>
      <c r="I32" s="50"/>
    </row>
    <row r="33" spans="2:9" ht="13.5" customHeight="1">
      <c r="B33" s="10"/>
      <c r="F33" s="11"/>
      <c r="G33" s="12"/>
      <c r="H33" s="49"/>
      <c r="I33" s="50"/>
    </row>
    <row r="34" spans="2:9" ht="13.5" customHeight="1" thickBot="1">
      <c r="B34" s="10"/>
      <c r="F34" s="13">
        <f>SUM(F32:F33)</f>
        <v>0</v>
      </c>
      <c r="G34" s="13">
        <f>SUM(G32:G33)</f>
        <v>0</v>
      </c>
      <c r="H34" s="55"/>
      <c r="I34" s="56"/>
    </row>
    <row r="35" spans="6:9" ht="12" thickTop="1">
      <c r="F35" s="9"/>
      <c r="H35" s="49"/>
      <c r="I35" s="50"/>
    </row>
    <row r="36" spans="6:9" ht="11.25">
      <c r="F36" s="9"/>
      <c r="H36" s="49"/>
      <c r="I36" s="50"/>
    </row>
    <row r="37" spans="2:9" ht="15" customHeight="1" thickBot="1">
      <c r="B37" s="32" t="s">
        <v>15</v>
      </c>
      <c r="F37" s="16">
        <f>+F14-F30-F34</f>
        <v>52730.159999999916</v>
      </c>
      <c r="G37" s="16">
        <f>+G14-G30-G34</f>
        <v>254327.6000000001</v>
      </c>
      <c r="H37" s="16">
        <f>+H14-H30-H34</f>
        <v>142799.1299999999</v>
      </c>
      <c r="I37" s="16">
        <f>+I14-I30-I34</f>
        <v>111528.47000000006</v>
      </c>
    </row>
    <row r="38" spans="2:7" ht="9" customHeight="1" thickTop="1">
      <c r="B38" s="8"/>
      <c r="F38" s="17"/>
      <c r="G38" s="17"/>
    </row>
    <row r="39" spans="2:7" ht="9" customHeight="1">
      <c r="B39" s="8"/>
      <c r="F39" s="17"/>
      <c r="G39" s="17"/>
    </row>
    <row r="40" spans="2:8" ht="9" customHeight="1">
      <c r="B40" s="8"/>
      <c r="F40" s="17"/>
      <c r="G40" s="17"/>
      <c r="H40" s="43"/>
    </row>
    <row r="41" ht="12" customHeight="1">
      <c r="G41" s="42"/>
    </row>
    <row r="42" spans="4:8" ht="11.25">
      <c r="D42" s="18"/>
      <c r="F42" s="18" t="s">
        <v>4</v>
      </c>
      <c r="G42" s="28">
        <v>42643</v>
      </c>
      <c r="H42" s="43"/>
    </row>
    <row r="43" spans="4:7" ht="11.25">
      <c r="D43" s="18"/>
      <c r="F43" s="18"/>
      <c r="G43" s="28"/>
    </row>
    <row r="44" spans="4:7" ht="9" customHeight="1">
      <c r="D44" s="18"/>
      <c r="F44" s="18"/>
      <c r="G44" s="40"/>
    </row>
    <row r="45" spans="5:7" ht="6" customHeight="1">
      <c r="E45" s="19"/>
      <c r="F45" s="20"/>
      <c r="G45" s="38"/>
    </row>
    <row r="46" spans="5:9" ht="11.25">
      <c r="E46" s="61" t="s">
        <v>13</v>
      </c>
      <c r="F46" s="62"/>
      <c r="G46" s="59">
        <f>+'Aug revised'!G50</f>
        <v>226564.1299999999</v>
      </c>
      <c r="I46" s="43"/>
    </row>
    <row r="47" spans="4:7" ht="7.5" customHeight="1">
      <c r="D47" s="21"/>
      <c r="E47" s="22"/>
      <c r="F47" s="21"/>
      <c r="G47" s="39"/>
    </row>
    <row r="48" spans="4:7" ht="11.25">
      <c r="D48" s="21"/>
      <c r="E48" s="23" t="s">
        <v>14</v>
      </c>
      <c r="F48" s="21"/>
      <c r="G48" s="41">
        <f>F37</f>
        <v>52730.159999999916</v>
      </c>
    </row>
    <row r="49" spans="4:7" ht="6.75" customHeight="1">
      <c r="D49" s="21"/>
      <c r="E49" s="24"/>
      <c r="F49" s="21"/>
      <c r="G49" s="29"/>
    </row>
    <row r="50" spans="4:7" ht="11.25">
      <c r="D50" s="21"/>
      <c r="E50" s="23" t="s">
        <v>7</v>
      </c>
      <c r="F50" s="21"/>
      <c r="G50" s="29">
        <f>G46+G48</f>
        <v>279294.2899999998</v>
      </c>
    </row>
    <row r="51" spans="4:7" ht="11.25">
      <c r="D51" s="25"/>
      <c r="E51" s="26"/>
      <c r="F51" s="4"/>
      <c r="G51" s="27"/>
    </row>
    <row r="52" spans="4:7" ht="11.25">
      <c r="D52" s="25"/>
      <c r="E52" s="25"/>
      <c r="F52" s="25"/>
      <c r="G52" s="25"/>
    </row>
    <row r="54" spans="2:7" ht="11.25">
      <c r="B54" s="37"/>
      <c r="G54" s="43"/>
    </row>
    <row r="55" ht="11.25">
      <c r="G55" s="44"/>
    </row>
    <row r="56" ht="11.25">
      <c r="G56" s="44"/>
    </row>
    <row r="57" ht="11.25">
      <c r="G57" s="44"/>
    </row>
    <row r="58" ht="11.25">
      <c r="G58" s="44"/>
    </row>
    <row r="59" ht="11.25">
      <c r="G59" s="44"/>
    </row>
    <row r="60" ht="11.25">
      <c r="G60" s="44"/>
    </row>
    <row r="61" ht="11.25">
      <c r="G61" s="44"/>
    </row>
    <row r="62" ht="11.25">
      <c r="G62" s="44"/>
    </row>
    <row r="63" ht="11.25">
      <c r="G63" s="44"/>
    </row>
  </sheetData>
  <sheetProtection/>
  <mergeCells count="1">
    <mergeCell ref="E46:F46"/>
  </mergeCells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Header>&amp;C&amp;"Arial,Bold"&amp;9Vermont Universal Service Fund
Statement of Fund Performance
Prepared for Vermont Public Service Department by Solix, Inc.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13">
      <selection activeCell="H22" sqref="H22"/>
    </sheetView>
  </sheetViews>
  <sheetFormatPr defaultColWidth="9.28125" defaultRowHeight="12.75"/>
  <cols>
    <col min="1" max="1" width="3.28125" style="3" customWidth="1"/>
    <col min="2" max="2" width="12.421875" style="3" customWidth="1"/>
    <col min="3" max="3" width="9.28125" style="3" customWidth="1"/>
    <col min="4" max="4" width="2.421875" style="3" customWidth="1"/>
    <col min="5" max="5" width="6.7109375" style="3" customWidth="1"/>
    <col min="6" max="6" width="24.421875" style="3" customWidth="1"/>
    <col min="7" max="7" width="22.57421875" style="3" customWidth="1"/>
    <col min="8" max="9" width="13.00390625" style="3" customWidth="1"/>
    <col min="10" max="16384" width="9.28125" style="3" customWidth="1"/>
  </cols>
  <sheetData>
    <row r="1" ht="23.25" customHeight="1"/>
    <row r="2" spans="1:9" ht="12.75" customHeight="1">
      <c r="A2" s="1"/>
      <c r="B2" s="1"/>
      <c r="C2" s="33"/>
      <c r="D2" s="33"/>
      <c r="E2" s="33"/>
      <c r="F2" s="35" t="s">
        <v>0</v>
      </c>
      <c r="G2" s="2" t="s">
        <v>1</v>
      </c>
      <c r="H2" s="45" t="s">
        <v>24</v>
      </c>
      <c r="I2" s="46" t="s">
        <v>25</v>
      </c>
    </row>
    <row r="3" spans="1:9" ht="12.75" customHeight="1">
      <c r="A3" s="4"/>
      <c r="B3" s="4"/>
      <c r="C3" s="34"/>
      <c r="D3" s="34"/>
      <c r="E3" s="34"/>
      <c r="F3" s="36">
        <v>42583</v>
      </c>
      <c r="G3" s="30" t="s">
        <v>34</v>
      </c>
      <c r="H3" s="47" t="s">
        <v>26</v>
      </c>
      <c r="I3" s="48" t="s">
        <v>27</v>
      </c>
    </row>
    <row r="4" spans="2:9" ht="11.25">
      <c r="B4" s="5"/>
      <c r="F4" s="6"/>
      <c r="G4" s="7"/>
      <c r="H4" s="49"/>
      <c r="I4" s="50"/>
    </row>
    <row r="5" spans="2:9" ht="15" customHeight="1">
      <c r="B5" s="31" t="s">
        <v>8</v>
      </c>
      <c r="F5" s="9"/>
      <c r="H5" s="49"/>
      <c r="I5" s="50"/>
    </row>
    <row r="6" spans="2:9" ht="11.25">
      <c r="B6" s="10"/>
      <c r="F6" s="11"/>
      <c r="G6" s="12"/>
      <c r="H6" s="49"/>
      <c r="I6" s="50"/>
    </row>
    <row r="7" spans="2:9" ht="13.5" customHeight="1">
      <c r="B7" s="10" t="s">
        <v>16</v>
      </c>
      <c r="F7" s="11">
        <f>492487.54+1080.06-2890.75</f>
        <v>490676.85</v>
      </c>
      <c r="G7" s="12">
        <f>+F7+Jul!G7</f>
        <v>1047291.08</v>
      </c>
      <c r="H7" s="49">
        <f>498019.1+'Jul revised'!H7</f>
        <v>1001499.6399999999</v>
      </c>
      <c r="I7" s="51">
        <f aca="true" t="shared" si="0" ref="I7:I12">+G7-H7</f>
        <v>45791.44000000006</v>
      </c>
    </row>
    <row r="8" spans="2:9" ht="13.5" customHeight="1">
      <c r="B8" s="10" t="s">
        <v>17</v>
      </c>
      <c r="F8" s="11">
        <v>0</v>
      </c>
      <c r="G8" s="12">
        <f>+F8+Jul!G8</f>
        <v>539</v>
      </c>
      <c r="H8" s="49"/>
      <c r="I8" s="51">
        <f t="shared" si="0"/>
        <v>539</v>
      </c>
    </row>
    <row r="9" spans="2:9" ht="13.5" customHeight="1">
      <c r="B9" s="10" t="s">
        <v>18</v>
      </c>
      <c r="F9" s="11">
        <v>2890.75</v>
      </c>
      <c r="G9" s="12">
        <f>+F9+Jul!G9</f>
        <v>5731.75</v>
      </c>
      <c r="H9" s="49"/>
      <c r="I9" s="51">
        <f t="shared" si="0"/>
        <v>5731.75</v>
      </c>
    </row>
    <row r="10" spans="2:9" ht="13.5" customHeight="1">
      <c r="B10" s="10" t="s">
        <v>10</v>
      </c>
      <c r="F10" s="11">
        <v>359.07</v>
      </c>
      <c r="G10" s="12">
        <f>+F10+Jul!G10</f>
        <v>697.04</v>
      </c>
      <c r="H10" s="49"/>
      <c r="I10" s="51">
        <f t="shared" si="0"/>
        <v>697.04</v>
      </c>
    </row>
    <row r="11" spans="2:9" ht="13.5" customHeight="1">
      <c r="B11" s="10" t="s">
        <v>2</v>
      </c>
      <c r="F11" s="11">
        <v>0</v>
      </c>
      <c r="G11" s="12">
        <f>+F11+Jul!G11</f>
        <v>0</v>
      </c>
      <c r="H11" s="49"/>
      <c r="I11" s="51">
        <f t="shared" si="0"/>
        <v>0</v>
      </c>
    </row>
    <row r="12" spans="2:9" ht="13.5" customHeight="1">
      <c r="B12" s="3" t="s">
        <v>19</v>
      </c>
      <c r="F12" s="11">
        <v>0</v>
      </c>
      <c r="G12" s="12">
        <f>+F12+Jul!G12</f>
        <v>0</v>
      </c>
      <c r="H12" s="49"/>
      <c r="I12" s="51">
        <f t="shared" si="0"/>
        <v>0</v>
      </c>
    </row>
    <row r="13" spans="2:9" ht="11.25">
      <c r="B13" s="10"/>
      <c r="F13" s="11"/>
      <c r="G13" s="12"/>
      <c r="H13" s="49"/>
      <c r="I13" s="50"/>
    </row>
    <row r="14" spans="2:9" ht="15" customHeight="1" thickBot="1">
      <c r="B14" s="32" t="s">
        <v>11</v>
      </c>
      <c r="F14" s="13">
        <f>SUM(F7:F12)</f>
        <v>493926.67</v>
      </c>
      <c r="G14" s="14">
        <f>SUM(G7:G12)</f>
        <v>1054258.87</v>
      </c>
      <c r="H14" s="52">
        <f>SUM(H7:H12)</f>
        <v>1001499.6399999999</v>
      </c>
      <c r="I14" s="52">
        <f>SUM(I7:I12)</f>
        <v>52759.23000000006</v>
      </c>
    </row>
    <row r="15" spans="2:9" ht="12" thickTop="1">
      <c r="B15" s="8"/>
      <c r="F15" s="9"/>
      <c r="H15" s="49"/>
      <c r="I15" s="50"/>
    </row>
    <row r="16" spans="2:9" ht="12">
      <c r="B16" s="8"/>
      <c r="F16" s="9"/>
      <c r="H16" s="49"/>
      <c r="I16" s="50"/>
    </row>
    <row r="17" spans="2:9" ht="15" customHeight="1">
      <c r="B17" s="32" t="s">
        <v>6</v>
      </c>
      <c r="F17" s="9"/>
      <c r="H17" s="49"/>
      <c r="I17" s="50"/>
    </row>
    <row r="18" spans="2:9" ht="12">
      <c r="B18" s="8"/>
      <c r="F18" s="9"/>
      <c r="H18" s="49"/>
      <c r="I18" s="50"/>
    </row>
    <row r="19" spans="2:9" ht="13.5" customHeight="1">
      <c r="B19" s="10" t="s">
        <v>32</v>
      </c>
      <c r="F19" s="11">
        <v>46757.73</v>
      </c>
      <c r="G19" s="12">
        <f>+F19+Jul!G19</f>
        <v>92914.98000000001</v>
      </c>
      <c r="H19" s="49">
        <f>44379.82+'Jul revised'!H19</f>
        <v>90170.82</v>
      </c>
      <c r="I19" s="51">
        <f aca="true" t="shared" si="1" ref="I19:I28">+G19-H19</f>
        <v>2744.1600000000035</v>
      </c>
    </row>
    <row r="20" spans="2:9" ht="13.5" customHeight="1">
      <c r="B20" s="10" t="s">
        <v>33</v>
      </c>
      <c r="F20" s="11">
        <v>2457.75</v>
      </c>
      <c r="G20" s="12">
        <f>+F20+Jul!G20</f>
        <v>9810.71</v>
      </c>
      <c r="H20" s="49">
        <f>3062.45+'Jul revised'!H20</f>
        <v>9375.45</v>
      </c>
      <c r="I20" s="51">
        <f t="shared" si="1"/>
        <v>435.2599999999984</v>
      </c>
    </row>
    <row r="21" spans="2:9" ht="13.5" customHeight="1">
      <c r="B21" s="10" t="s">
        <v>18</v>
      </c>
      <c r="F21" s="11">
        <v>358735.83</v>
      </c>
      <c r="G21" s="12">
        <f>+F21+Jul!G21</f>
        <v>717471.66</v>
      </c>
      <c r="H21" s="49">
        <f>358735.83+'Jul revised'!H21</f>
        <v>717471.66</v>
      </c>
      <c r="I21" s="51">
        <f t="shared" si="1"/>
        <v>0</v>
      </c>
    </row>
    <row r="22" spans="2:9" ht="13.5" customHeight="1">
      <c r="B22" s="10" t="s">
        <v>22</v>
      </c>
      <c r="F22" s="11">
        <v>0</v>
      </c>
      <c r="G22" s="12">
        <f>+F22+Jul!G22</f>
        <v>0</v>
      </c>
      <c r="H22" s="49">
        <f>65843.17+'Jul revised'!H22</f>
        <v>82924.09</v>
      </c>
      <c r="I22" s="51">
        <f t="shared" si="1"/>
        <v>-82924.09</v>
      </c>
    </row>
    <row r="23" spans="2:9" ht="13.5" customHeight="1">
      <c r="B23" s="10" t="s">
        <v>23</v>
      </c>
      <c r="F23" s="11">
        <v>0</v>
      </c>
      <c r="G23" s="12">
        <f>+F23+Jul!G23</f>
        <v>17844.39</v>
      </c>
      <c r="H23" s="49">
        <f>6250+'Jul revised'!H23</f>
        <v>12500</v>
      </c>
      <c r="I23" s="51">
        <f t="shared" si="1"/>
        <v>5344.389999999999</v>
      </c>
    </row>
    <row r="24" spans="2:9" ht="13.5" customHeight="1">
      <c r="B24" s="10" t="s">
        <v>3</v>
      </c>
      <c r="F24" s="15">
        <v>5916.67</v>
      </c>
      <c r="G24" s="12">
        <f>+F24+Jul!G24</f>
        <v>11750</v>
      </c>
      <c r="H24" s="49">
        <f>5916.67+'Jul revised'!H24</f>
        <v>11750</v>
      </c>
      <c r="I24" s="51">
        <f t="shared" si="1"/>
        <v>0</v>
      </c>
    </row>
    <row r="25" spans="2:9" ht="13.5" customHeight="1">
      <c r="B25" s="10" t="s">
        <v>20</v>
      </c>
      <c r="F25" s="11">
        <v>0</v>
      </c>
      <c r="G25" s="12">
        <f>+F25+Jul!G25</f>
        <v>0</v>
      </c>
      <c r="H25" s="49"/>
      <c r="I25" s="51">
        <f t="shared" si="1"/>
        <v>0</v>
      </c>
    </row>
    <row r="26" spans="2:9" ht="13.5" customHeight="1">
      <c r="B26" s="10" t="s">
        <v>21</v>
      </c>
      <c r="F26" s="11">
        <v>1595.53</v>
      </c>
      <c r="G26" s="12">
        <f>+F26+Jul!G26</f>
        <v>2869.69</v>
      </c>
      <c r="H26" s="49">
        <f>1400+'Jul revised'!H26</f>
        <v>2800</v>
      </c>
      <c r="I26" s="51">
        <f t="shared" si="1"/>
        <v>69.69000000000005</v>
      </c>
    </row>
    <row r="27" spans="2:9" ht="13.5" customHeight="1">
      <c r="B27" s="3" t="s">
        <v>5</v>
      </c>
      <c r="F27" s="11">
        <v>0</v>
      </c>
      <c r="G27" s="12">
        <f>+F27+Jul!G27</f>
        <v>0</v>
      </c>
      <c r="H27" s="49"/>
      <c r="I27" s="51">
        <f t="shared" si="1"/>
        <v>0</v>
      </c>
    </row>
    <row r="28" spans="2:9" ht="13.5" customHeight="1">
      <c r="B28" s="3" t="s">
        <v>9</v>
      </c>
      <c r="F28" s="11">
        <v>0</v>
      </c>
      <c r="G28" s="12">
        <f>+F28+Jul!G28</f>
        <v>0</v>
      </c>
      <c r="H28" s="49"/>
      <c r="I28" s="51">
        <f t="shared" si="1"/>
        <v>0</v>
      </c>
    </row>
    <row r="29" spans="2:9" ht="11.25">
      <c r="B29" s="10"/>
      <c r="F29" s="11"/>
      <c r="G29" s="12"/>
      <c r="H29" s="49"/>
      <c r="I29" s="50"/>
    </row>
    <row r="30" spans="2:9" ht="12" thickBot="1">
      <c r="B30" s="32" t="s">
        <v>12</v>
      </c>
      <c r="F30" s="13">
        <f>SUM(F19:F28)</f>
        <v>415463.51</v>
      </c>
      <c r="G30" s="14">
        <f>SUM(G19:G28)</f>
        <v>852661.43</v>
      </c>
      <c r="H30" s="52">
        <f>SUM(H19:H28)</f>
        <v>926992.02</v>
      </c>
      <c r="I30" s="52">
        <f>SUM(I19:I28)</f>
        <v>-74330.59</v>
      </c>
    </row>
    <row r="31" spans="2:9" ht="12" thickTop="1">
      <c r="B31" s="32"/>
      <c r="F31" s="11"/>
      <c r="G31" s="54"/>
      <c r="H31" s="57"/>
      <c r="I31" s="57"/>
    </row>
    <row r="32" spans="2:9" ht="13.5" customHeight="1">
      <c r="B32" s="10" t="s">
        <v>36</v>
      </c>
      <c r="F32" s="11">
        <v>0</v>
      </c>
      <c r="G32" s="12">
        <f>+F32</f>
        <v>0</v>
      </c>
      <c r="H32" s="49"/>
      <c r="I32" s="50"/>
    </row>
    <row r="33" spans="2:9" ht="13.5" customHeight="1">
      <c r="B33" s="10"/>
      <c r="F33" s="11"/>
      <c r="G33" s="12"/>
      <c r="H33" s="49"/>
      <c r="I33" s="50"/>
    </row>
    <row r="34" spans="2:9" ht="13.5" customHeight="1" thickBot="1">
      <c r="B34" s="10"/>
      <c r="F34" s="13">
        <f>SUM(F32:F33)</f>
        <v>0</v>
      </c>
      <c r="G34" s="13">
        <f>SUM(G32:G33)</f>
        <v>0</v>
      </c>
      <c r="H34" s="55"/>
      <c r="I34" s="56"/>
    </row>
    <row r="35" spans="6:9" ht="12" thickTop="1">
      <c r="F35" s="9"/>
      <c r="H35" s="49"/>
      <c r="I35" s="50"/>
    </row>
    <row r="36" spans="6:9" ht="11.25">
      <c r="F36" s="9"/>
      <c r="H36" s="49"/>
      <c r="I36" s="50"/>
    </row>
    <row r="37" spans="2:9" ht="15" customHeight="1" thickBot="1">
      <c r="B37" s="32" t="s">
        <v>15</v>
      </c>
      <c r="F37" s="16">
        <f>+F14-F30-F34</f>
        <v>78463.15999999997</v>
      </c>
      <c r="G37" s="16">
        <f>+G14-G30-G34</f>
        <v>201597.44000000006</v>
      </c>
      <c r="H37" s="16">
        <f>+H14-H30-H34</f>
        <v>74507.61999999988</v>
      </c>
      <c r="I37" s="16">
        <f>+I14-I30-I34</f>
        <v>127089.82000000007</v>
      </c>
    </row>
    <row r="38" spans="2:7" ht="9" customHeight="1" thickTop="1">
      <c r="B38" s="8"/>
      <c r="F38" s="17"/>
      <c r="G38" s="17"/>
    </row>
    <row r="39" spans="2:7" ht="9" customHeight="1">
      <c r="B39" s="8"/>
      <c r="F39" s="17"/>
      <c r="G39" s="17"/>
    </row>
    <row r="40" spans="2:8" ht="9" customHeight="1">
      <c r="B40" s="8"/>
      <c r="F40" s="17"/>
      <c r="G40" s="17"/>
      <c r="H40" s="43"/>
    </row>
    <row r="41" ht="12" customHeight="1">
      <c r="G41" s="42"/>
    </row>
    <row r="42" spans="4:8" ht="11.25">
      <c r="D42" s="18"/>
      <c r="F42" s="18" t="s">
        <v>4</v>
      </c>
      <c r="G42" s="28">
        <v>42613</v>
      </c>
      <c r="H42" s="43"/>
    </row>
    <row r="43" spans="4:7" ht="11.25">
      <c r="D43" s="18"/>
      <c r="F43" s="18"/>
      <c r="G43" s="28"/>
    </row>
    <row r="44" spans="4:7" ht="9" customHeight="1">
      <c r="D44" s="18"/>
      <c r="F44" s="18"/>
      <c r="G44" s="40"/>
    </row>
    <row r="45" spans="5:7" ht="6" customHeight="1">
      <c r="E45" s="19"/>
      <c r="F45" s="20"/>
      <c r="G45" s="38"/>
    </row>
    <row r="46" spans="5:9" ht="11.25">
      <c r="E46" s="61" t="s">
        <v>13</v>
      </c>
      <c r="F46" s="62"/>
      <c r="G46" s="59">
        <f>+Jul!G50</f>
        <v>148100.9699999999</v>
      </c>
      <c r="I46" s="43"/>
    </row>
    <row r="47" spans="4:7" ht="7.5" customHeight="1">
      <c r="D47" s="21"/>
      <c r="E47" s="22"/>
      <c r="F47" s="21"/>
      <c r="G47" s="39"/>
    </row>
    <row r="48" spans="4:7" ht="11.25">
      <c r="D48" s="21"/>
      <c r="E48" s="23" t="s">
        <v>14</v>
      </c>
      <c r="F48" s="21"/>
      <c r="G48" s="41">
        <f>F37</f>
        <v>78463.15999999997</v>
      </c>
    </row>
    <row r="49" spans="4:7" ht="6.75" customHeight="1">
      <c r="D49" s="21"/>
      <c r="E49" s="24"/>
      <c r="F49" s="21"/>
      <c r="G49" s="29"/>
    </row>
    <row r="50" spans="4:7" ht="11.25">
      <c r="D50" s="21"/>
      <c r="E50" s="23" t="s">
        <v>7</v>
      </c>
      <c r="F50" s="21"/>
      <c r="G50" s="29">
        <f>G46+G48</f>
        <v>226564.1299999999</v>
      </c>
    </row>
    <row r="51" spans="4:7" ht="11.25">
      <c r="D51" s="25"/>
      <c r="E51" s="26"/>
      <c r="F51" s="4"/>
      <c r="G51" s="27"/>
    </row>
    <row r="52" spans="4:7" ht="11.25">
      <c r="D52" s="25"/>
      <c r="E52" s="25"/>
      <c r="F52" s="25"/>
      <c r="G52" s="25"/>
    </row>
    <row r="54" ht="11.25">
      <c r="B54" s="37"/>
    </row>
    <row r="55" ht="11.25">
      <c r="G55" s="44"/>
    </row>
    <row r="56" ht="11.25">
      <c r="G56" s="44"/>
    </row>
    <row r="57" ht="11.25">
      <c r="G57" s="44"/>
    </row>
    <row r="58" ht="11.25">
      <c r="G58" s="44"/>
    </row>
    <row r="59" ht="11.25">
      <c r="G59" s="44"/>
    </row>
    <row r="60" ht="11.25">
      <c r="G60" s="44"/>
    </row>
    <row r="61" ht="11.25">
      <c r="G61" s="44"/>
    </row>
    <row r="62" ht="11.25">
      <c r="G62" s="44"/>
    </row>
    <row r="63" ht="11.25">
      <c r="G63" s="44"/>
    </row>
  </sheetData>
  <sheetProtection/>
  <mergeCells count="1">
    <mergeCell ref="E46:F46"/>
  </mergeCells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Header>&amp;C&amp;"Arial,Bold"&amp;9Vermont Universal Service Fund
Statement of Fund Performance
Prepared for Vermont Public Service Department by Solix, Inc.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3"/>
  <sheetViews>
    <sheetView zoomScalePageLayoutView="0" workbookViewId="0" topLeftCell="A11">
      <selection activeCell="H22" sqref="H22"/>
    </sheetView>
  </sheetViews>
  <sheetFormatPr defaultColWidth="9.28125" defaultRowHeight="12.75"/>
  <cols>
    <col min="1" max="1" width="3.28125" style="3" customWidth="1"/>
    <col min="2" max="2" width="12.421875" style="3" customWidth="1"/>
    <col min="3" max="3" width="9.28125" style="3" customWidth="1"/>
    <col min="4" max="4" width="2.421875" style="3" customWidth="1"/>
    <col min="5" max="5" width="6.7109375" style="3" customWidth="1"/>
    <col min="6" max="6" width="24.421875" style="3" customWidth="1"/>
    <col min="7" max="7" width="22.57421875" style="3" customWidth="1"/>
    <col min="8" max="9" width="13.00390625" style="3" customWidth="1"/>
    <col min="10" max="10" width="9.28125" style="3" customWidth="1"/>
    <col min="11" max="11" width="10.421875" style="44" bestFit="1" customWidth="1"/>
    <col min="12" max="12" width="11.421875" style="3" bestFit="1" customWidth="1"/>
    <col min="13" max="13" width="12.00390625" style="44" bestFit="1" customWidth="1"/>
    <col min="14" max="16384" width="9.28125" style="3" customWidth="1"/>
  </cols>
  <sheetData>
    <row r="1" ht="23.25" customHeight="1"/>
    <row r="2" spans="1:9" ht="12.75" customHeight="1">
      <c r="A2" s="1"/>
      <c r="B2" s="1"/>
      <c r="C2" s="33"/>
      <c r="D2" s="33"/>
      <c r="E2" s="33"/>
      <c r="F2" s="35" t="s">
        <v>0</v>
      </c>
      <c r="G2" s="2" t="s">
        <v>1</v>
      </c>
      <c r="H2" s="45" t="s">
        <v>24</v>
      </c>
      <c r="I2" s="46" t="s">
        <v>25</v>
      </c>
    </row>
    <row r="3" spans="1:11" ht="12.75" customHeight="1">
      <c r="A3" s="4"/>
      <c r="B3" s="4"/>
      <c r="C3" s="34"/>
      <c r="D3" s="34"/>
      <c r="E3" s="34"/>
      <c r="F3" s="36">
        <v>42583</v>
      </c>
      <c r="G3" s="30" t="s">
        <v>34</v>
      </c>
      <c r="H3" s="47" t="s">
        <v>26</v>
      </c>
      <c r="I3" s="48" t="s">
        <v>27</v>
      </c>
      <c r="K3" s="58" t="s">
        <v>35</v>
      </c>
    </row>
    <row r="4" spans="2:9" ht="11.25">
      <c r="B4" s="5"/>
      <c r="F4" s="6"/>
      <c r="G4" s="7"/>
      <c r="H4" s="49"/>
      <c r="I4" s="50"/>
    </row>
    <row r="5" spans="2:14" ht="15" customHeight="1">
      <c r="B5" s="31" t="s">
        <v>8</v>
      </c>
      <c r="F5" s="9"/>
      <c r="H5" s="49"/>
      <c r="I5" s="50"/>
      <c r="K5" s="44" t="s">
        <v>28</v>
      </c>
      <c r="L5" s="3" t="s">
        <v>29</v>
      </c>
      <c r="M5" s="44" t="s">
        <v>30</v>
      </c>
      <c r="N5" s="3" t="s">
        <v>31</v>
      </c>
    </row>
    <row r="6" spans="2:9" ht="11.25">
      <c r="B6" s="10"/>
      <c r="F6" s="11"/>
      <c r="G6" s="12"/>
      <c r="H6" s="49"/>
      <c r="I6" s="50"/>
    </row>
    <row r="7" spans="2:9" ht="13.5" customHeight="1">
      <c r="B7" s="10" t="s">
        <v>16</v>
      </c>
      <c r="F7" s="11">
        <f>492487.54+1080.06-2890.75</f>
        <v>490676.85</v>
      </c>
      <c r="G7" s="12">
        <f>+F7+Jul!G7</f>
        <v>1047291.08</v>
      </c>
      <c r="H7" s="49">
        <f>498019+Jul!H7</f>
        <v>1001500</v>
      </c>
      <c r="I7" s="51">
        <f aca="true" t="shared" si="0" ref="I7:I12">+G7-H7</f>
        <v>45791.07999999996</v>
      </c>
    </row>
    <row r="8" spans="2:9" ht="13.5" customHeight="1">
      <c r="B8" s="10" t="s">
        <v>17</v>
      </c>
      <c r="F8" s="11">
        <v>0</v>
      </c>
      <c r="G8" s="12">
        <f>+F8+Jul!G8</f>
        <v>539</v>
      </c>
      <c r="H8" s="49"/>
      <c r="I8" s="51">
        <f t="shared" si="0"/>
        <v>539</v>
      </c>
    </row>
    <row r="9" spans="2:9" ht="13.5" customHeight="1">
      <c r="B9" s="10" t="s">
        <v>18</v>
      </c>
      <c r="F9" s="11">
        <v>2890.75</v>
      </c>
      <c r="G9" s="12">
        <f>+F9+Jul!G9</f>
        <v>5731.75</v>
      </c>
      <c r="H9" s="49"/>
      <c r="I9" s="51">
        <f t="shared" si="0"/>
        <v>5731.75</v>
      </c>
    </row>
    <row r="10" spans="2:9" ht="13.5" customHeight="1">
      <c r="B10" s="10" t="s">
        <v>10</v>
      </c>
      <c r="F10" s="11">
        <v>359.07</v>
      </c>
      <c r="G10" s="12">
        <f>+F10+Jul!G10</f>
        <v>697.04</v>
      </c>
      <c r="H10" s="49"/>
      <c r="I10" s="51">
        <f t="shared" si="0"/>
        <v>697.04</v>
      </c>
    </row>
    <row r="11" spans="2:9" ht="13.5" customHeight="1">
      <c r="B11" s="10" t="s">
        <v>2</v>
      </c>
      <c r="F11" s="11">
        <v>0</v>
      </c>
      <c r="G11" s="12">
        <f>+F11+Jul!G11</f>
        <v>0</v>
      </c>
      <c r="H11" s="49"/>
      <c r="I11" s="51">
        <f t="shared" si="0"/>
        <v>0</v>
      </c>
    </row>
    <row r="12" spans="2:9" ht="13.5" customHeight="1">
      <c r="B12" s="3" t="s">
        <v>19</v>
      </c>
      <c r="F12" s="11">
        <v>0</v>
      </c>
      <c r="G12" s="12">
        <f>+F12+Jul!G12</f>
        <v>0</v>
      </c>
      <c r="H12" s="49"/>
      <c r="I12" s="51">
        <f t="shared" si="0"/>
        <v>0</v>
      </c>
    </row>
    <row r="13" spans="2:9" ht="11.25">
      <c r="B13" s="10"/>
      <c r="F13" s="11"/>
      <c r="G13" s="12"/>
      <c r="H13" s="49"/>
      <c r="I13" s="50"/>
    </row>
    <row r="14" spans="2:9" ht="15" customHeight="1" thickBot="1">
      <c r="B14" s="32" t="s">
        <v>11</v>
      </c>
      <c r="F14" s="13">
        <f>SUM(F7:F12)</f>
        <v>493926.67</v>
      </c>
      <c r="G14" s="14">
        <f>SUM(G7:G12)</f>
        <v>1054258.87</v>
      </c>
      <c r="H14" s="52">
        <f>SUM(H7:H12)</f>
        <v>1001500</v>
      </c>
      <c r="I14" s="52">
        <f>SUM(I7:I12)</f>
        <v>52758.86999999996</v>
      </c>
    </row>
    <row r="15" spans="2:9" ht="12" thickTop="1">
      <c r="B15" s="8"/>
      <c r="F15" s="9"/>
      <c r="H15" s="49"/>
      <c r="I15" s="50"/>
    </row>
    <row r="16" spans="2:9" ht="12">
      <c r="B16" s="8"/>
      <c r="F16" s="9"/>
      <c r="H16" s="49"/>
      <c r="I16" s="50"/>
    </row>
    <row r="17" spans="2:11" ht="15" customHeight="1">
      <c r="B17" s="32" t="s">
        <v>6</v>
      </c>
      <c r="F17" s="9"/>
      <c r="H17" s="49"/>
      <c r="I17" s="50"/>
      <c r="K17" s="60"/>
    </row>
    <row r="18" spans="2:9" ht="12">
      <c r="B18" s="8"/>
      <c r="F18" s="9"/>
      <c r="H18" s="49"/>
      <c r="I18" s="50"/>
    </row>
    <row r="19" spans="2:14" ht="13.5" customHeight="1">
      <c r="B19" s="10" t="s">
        <v>32</v>
      </c>
      <c r="F19" s="11">
        <v>46757.73</v>
      </c>
      <c r="G19" s="12">
        <f>+F19+Jul!G19</f>
        <v>92914.98000000001</v>
      </c>
      <c r="H19" s="49">
        <f>44380+Jul!H19</f>
        <v>90171</v>
      </c>
      <c r="I19" s="51">
        <f aca="true" t="shared" si="1" ref="I19:I28">+G19-H19</f>
        <v>2743.9800000000105</v>
      </c>
      <c r="L19" s="44"/>
      <c r="N19" s="53"/>
    </row>
    <row r="20" spans="2:14" ht="13.5" customHeight="1">
      <c r="B20" s="10" t="s">
        <v>33</v>
      </c>
      <c r="F20" s="11">
        <v>2457.75</v>
      </c>
      <c r="G20" s="12">
        <f>+F20+Jul!G20</f>
        <v>9810.71</v>
      </c>
      <c r="H20" s="49">
        <f>3062+Jul!H20</f>
        <v>9375</v>
      </c>
      <c r="I20" s="51">
        <f t="shared" si="1"/>
        <v>435.7099999999991</v>
      </c>
      <c r="L20" s="44"/>
      <c r="N20" s="53"/>
    </row>
    <row r="21" spans="2:14" ht="13.5" customHeight="1">
      <c r="B21" s="10" t="s">
        <v>18</v>
      </c>
      <c r="F21" s="11">
        <v>358735.83</v>
      </c>
      <c r="G21" s="12">
        <f>+F21+Jul!G21</f>
        <v>717471.66</v>
      </c>
      <c r="H21" s="49">
        <f>358736+Jul!H21</f>
        <v>717472</v>
      </c>
      <c r="I21" s="51">
        <f t="shared" si="1"/>
        <v>-0.3399999999674037</v>
      </c>
      <c r="L21" s="44"/>
      <c r="N21" s="53"/>
    </row>
    <row r="22" spans="2:14" ht="13.5" customHeight="1">
      <c r="B22" s="10" t="s">
        <v>22</v>
      </c>
      <c r="F22" s="11">
        <v>0</v>
      </c>
      <c r="G22" s="12">
        <f>+F22+Jul!G22</f>
        <v>0</v>
      </c>
      <c r="H22" s="49">
        <f>65843+Jul!H22</f>
        <v>82924</v>
      </c>
      <c r="I22" s="51">
        <f t="shared" si="1"/>
        <v>-82924</v>
      </c>
      <c r="L22" s="44"/>
      <c r="N22" s="53"/>
    </row>
    <row r="23" spans="2:14" ht="13.5" customHeight="1">
      <c r="B23" s="10" t="s">
        <v>23</v>
      </c>
      <c r="F23" s="11">
        <v>0</v>
      </c>
      <c r="G23" s="12">
        <f>+F23+Jul!G23</f>
        <v>17844.39</v>
      </c>
      <c r="H23" s="49">
        <f>6250+Jul!H23</f>
        <v>12500</v>
      </c>
      <c r="I23" s="51">
        <f t="shared" si="1"/>
        <v>5344.389999999999</v>
      </c>
      <c r="L23" s="44"/>
      <c r="N23" s="53"/>
    </row>
    <row r="24" spans="2:14" ht="13.5" customHeight="1">
      <c r="B24" s="10" t="s">
        <v>3</v>
      </c>
      <c r="F24" s="15">
        <v>5916.67</v>
      </c>
      <c r="G24" s="12">
        <f>+F24+Jul!G24</f>
        <v>11750</v>
      </c>
      <c r="H24" s="49">
        <f>5917+Jul!H24</f>
        <v>11834</v>
      </c>
      <c r="I24" s="51">
        <f t="shared" si="1"/>
        <v>-84</v>
      </c>
      <c r="L24" s="44"/>
      <c r="N24" s="53"/>
    </row>
    <row r="25" spans="2:14" ht="13.5" customHeight="1">
      <c r="B25" s="10" t="s">
        <v>20</v>
      </c>
      <c r="F25" s="11">
        <v>0</v>
      </c>
      <c r="G25" s="12">
        <f>+F25+Jul!G25</f>
        <v>0</v>
      </c>
      <c r="H25" s="49"/>
      <c r="I25" s="51">
        <f t="shared" si="1"/>
        <v>0</v>
      </c>
      <c r="L25" s="44"/>
      <c r="N25" s="53"/>
    </row>
    <row r="26" spans="2:14" ht="13.5" customHeight="1">
      <c r="B26" s="10" t="s">
        <v>21</v>
      </c>
      <c r="F26" s="11">
        <v>1595.53</v>
      </c>
      <c r="G26" s="12">
        <f>+F26+Jul!G26</f>
        <v>2869.69</v>
      </c>
      <c r="H26" s="49">
        <f>1400+Jul!H26</f>
        <v>2800</v>
      </c>
      <c r="I26" s="51">
        <f t="shared" si="1"/>
        <v>69.69000000000005</v>
      </c>
      <c r="L26" s="44"/>
      <c r="N26" s="53"/>
    </row>
    <row r="27" spans="2:14" ht="13.5" customHeight="1">
      <c r="B27" s="3" t="s">
        <v>5</v>
      </c>
      <c r="F27" s="11">
        <v>0</v>
      </c>
      <c r="G27" s="12">
        <f>+F27+Jul!G27</f>
        <v>0</v>
      </c>
      <c r="H27" s="49"/>
      <c r="I27" s="51">
        <f t="shared" si="1"/>
        <v>0</v>
      </c>
      <c r="L27" s="44"/>
      <c r="N27" s="53"/>
    </row>
    <row r="28" spans="2:9" ht="13.5" customHeight="1">
      <c r="B28" s="3" t="s">
        <v>9</v>
      </c>
      <c r="F28" s="11">
        <v>0</v>
      </c>
      <c r="G28" s="12">
        <f>+F28+Jul!G28</f>
        <v>0</v>
      </c>
      <c r="H28" s="49"/>
      <c r="I28" s="51">
        <f t="shared" si="1"/>
        <v>0</v>
      </c>
    </row>
    <row r="29" spans="2:9" ht="11.25">
      <c r="B29" s="10"/>
      <c r="F29" s="11"/>
      <c r="G29" s="12"/>
      <c r="H29" s="49"/>
      <c r="I29" s="50"/>
    </row>
    <row r="30" spans="2:9" ht="12" thickBot="1">
      <c r="B30" s="32" t="s">
        <v>12</v>
      </c>
      <c r="F30" s="13">
        <f>SUM(F19:F28)</f>
        <v>415463.51</v>
      </c>
      <c r="G30" s="14">
        <f>SUM(G19:G28)</f>
        <v>852661.43</v>
      </c>
      <c r="H30" s="52">
        <f>SUM(H19:H28)</f>
        <v>927076</v>
      </c>
      <c r="I30" s="52">
        <f>SUM(I19:I28)</f>
        <v>-74414.56999999996</v>
      </c>
    </row>
    <row r="31" spans="2:9" ht="12" thickTop="1">
      <c r="B31" s="32"/>
      <c r="F31" s="11"/>
      <c r="G31" s="54"/>
      <c r="H31" s="57"/>
      <c r="I31" s="57"/>
    </row>
    <row r="32" spans="2:13" ht="13.5" customHeight="1">
      <c r="B32" s="10" t="s">
        <v>36</v>
      </c>
      <c r="F32" s="11">
        <v>0</v>
      </c>
      <c r="G32" s="12">
        <f>+F32</f>
        <v>0</v>
      </c>
      <c r="H32" s="49"/>
      <c r="I32" s="50"/>
      <c r="M32" s="3"/>
    </row>
    <row r="33" spans="2:13" ht="13.5" customHeight="1">
      <c r="B33" s="10"/>
      <c r="F33" s="11"/>
      <c r="G33" s="12"/>
      <c r="H33" s="49"/>
      <c r="I33" s="50"/>
      <c r="M33" s="3"/>
    </row>
    <row r="34" spans="2:13" ht="13.5" customHeight="1" thickBot="1">
      <c r="B34" s="10"/>
      <c r="F34" s="13">
        <f>SUM(F32:F33)</f>
        <v>0</v>
      </c>
      <c r="G34" s="13">
        <f>SUM(G32:G33)</f>
        <v>0</v>
      </c>
      <c r="H34" s="55"/>
      <c r="I34" s="56"/>
      <c r="M34" s="3"/>
    </row>
    <row r="35" spans="6:9" ht="12" thickTop="1">
      <c r="F35" s="9"/>
      <c r="H35" s="49"/>
      <c r="I35" s="50"/>
    </row>
    <row r="36" spans="6:9" ht="11.25">
      <c r="F36" s="9"/>
      <c r="H36" s="49"/>
      <c r="I36" s="50"/>
    </row>
    <row r="37" spans="2:9" ht="15" customHeight="1" thickBot="1">
      <c r="B37" s="32" t="s">
        <v>15</v>
      </c>
      <c r="F37" s="16">
        <f>+F14-F30-F34</f>
        <v>78463.15999999997</v>
      </c>
      <c r="G37" s="16">
        <f>+G14-G30-G34</f>
        <v>201597.44000000006</v>
      </c>
      <c r="H37" s="16">
        <f>+H14-H30-H34</f>
        <v>74424</v>
      </c>
      <c r="I37" s="16">
        <f>+I14-I30-I34</f>
        <v>127173.43999999992</v>
      </c>
    </row>
    <row r="38" spans="2:7" ht="9" customHeight="1" thickTop="1">
      <c r="B38" s="8"/>
      <c r="F38" s="17"/>
      <c r="G38" s="17"/>
    </row>
    <row r="39" spans="2:7" ht="9" customHeight="1">
      <c r="B39" s="8"/>
      <c r="F39" s="17"/>
      <c r="G39" s="17"/>
    </row>
    <row r="40" spans="2:8" ht="9" customHeight="1">
      <c r="B40" s="8"/>
      <c r="F40" s="17"/>
      <c r="G40" s="17"/>
      <c r="H40" s="43"/>
    </row>
    <row r="41" ht="12" customHeight="1">
      <c r="G41" s="42"/>
    </row>
    <row r="42" spans="4:8" ht="11.25">
      <c r="D42" s="18"/>
      <c r="F42" s="18" t="s">
        <v>4</v>
      </c>
      <c r="G42" s="28">
        <v>42613</v>
      </c>
      <c r="H42" s="43"/>
    </row>
    <row r="43" spans="4:7" ht="11.25">
      <c r="D43" s="18"/>
      <c r="F43" s="18"/>
      <c r="G43" s="28"/>
    </row>
    <row r="44" spans="4:7" ht="9" customHeight="1">
      <c r="D44" s="18"/>
      <c r="F44" s="18"/>
      <c r="G44" s="40"/>
    </row>
    <row r="45" spans="5:7" ht="6" customHeight="1">
      <c r="E45" s="19"/>
      <c r="F45" s="20"/>
      <c r="G45" s="38"/>
    </row>
    <row r="46" spans="5:9" ht="11.25">
      <c r="E46" s="61" t="s">
        <v>13</v>
      </c>
      <c r="F46" s="62"/>
      <c r="G46" s="59">
        <f>+Jul!G50</f>
        <v>148100.9699999999</v>
      </c>
      <c r="I46" s="43"/>
    </row>
    <row r="47" spans="4:7" ht="7.5" customHeight="1">
      <c r="D47" s="21"/>
      <c r="E47" s="22"/>
      <c r="F47" s="21"/>
      <c r="G47" s="39"/>
    </row>
    <row r="48" spans="4:7" ht="11.25">
      <c r="D48" s="21"/>
      <c r="E48" s="23" t="s">
        <v>14</v>
      </c>
      <c r="F48" s="21"/>
      <c r="G48" s="41">
        <f>F37</f>
        <v>78463.15999999997</v>
      </c>
    </row>
    <row r="49" spans="4:7" ht="6.75" customHeight="1">
      <c r="D49" s="21"/>
      <c r="E49" s="24"/>
      <c r="F49" s="21"/>
      <c r="G49" s="29"/>
    </row>
    <row r="50" spans="4:7" ht="11.25">
      <c r="D50" s="21"/>
      <c r="E50" s="23" t="s">
        <v>7</v>
      </c>
      <c r="F50" s="21"/>
      <c r="G50" s="29">
        <f>G46+G48</f>
        <v>226564.1299999999</v>
      </c>
    </row>
    <row r="51" spans="4:7" ht="11.25">
      <c r="D51" s="25"/>
      <c r="E51" s="26"/>
      <c r="F51" s="4"/>
      <c r="G51" s="27"/>
    </row>
    <row r="52" spans="4:7" ht="11.25">
      <c r="D52" s="25"/>
      <c r="E52" s="25"/>
      <c r="F52" s="25"/>
      <c r="G52" s="25"/>
    </row>
    <row r="54" ht="11.25">
      <c r="B54" s="37"/>
    </row>
    <row r="55" ht="11.25">
      <c r="G55" s="44"/>
    </row>
    <row r="56" ht="11.25">
      <c r="G56" s="44"/>
    </row>
    <row r="57" ht="11.25">
      <c r="G57" s="44"/>
    </row>
    <row r="58" ht="11.25">
      <c r="G58" s="44"/>
    </row>
    <row r="59" ht="11.25">
      <c r="G59" s="44"/>
    </row>
    <row r="60" ht="11.25">
      <c r="G60" s="44"/>
    </row>
    <row r="61" ht="11.25">
      <c r="G61" s="44"/>
    </row>
    <row r="62" ht="11.25">
      <c r="G62" s="44"/>
    </row>
    <row r="63" ht="11.25">
      <c r="G63" s="44"/>
    </row>
  </sheetData>
  <sheetProtection/>
  <mergeCells count="1">
    <mergeCell ref="E46:F46"/>
  </mergeCells>
  <printOptions/>
  <pageMargins left="0.75" right="0.75" top="1" bottom="1" header="0.5" footer="0.5"/>
  <pageSetup fitToHeight="1" fitToWidth="1" horizontalDpi="600" verticalDpi="600" orientation="portrait" scale="57" r:id="rId1"/>
  <headerFooter alignWithMargins="0">
    <oddHeader>&amp;C&amp;"Arial,Bold"&amp;9Vermont Universal Service Fund
Statement of Fund Performance
Prepared for Vermont Public Service Department by Solix, Inc.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2">
      <selection activeCell="H7" sqref="H7"/>
    </sheetView>
  </sheetViews>
  <sheetFormatPr defaultColWidth="9.28125" defaultRowHeight="12.75"/>
  <cols>
    <col min="1" max="1" width="3.28125" style="3" customWidth="1"/>
    <col min="2" max="2" width="12.421875" style="3" customWidth="1"/>
    <col min="3" max="3" width="9.28125" style="3" customWidth="1"/>
    <col min="4" max="4" width="2.421875" style="3" customWidth="1"/>
    <col min="5" max="5" width="6.7109375" style="3" customWidth="1"/>
    <col min="6" max="6" width="24.421875" style="3" customWidth="1"/>
    <col min="7" max="7" width="22.57421875" style="3" customWidth="1"/>
    <col min="8" max="9" width="13.00390625" style="3" customWidth="1"/>
    <col min="10" max="16384" width="9.28125" style="3" customWidth="1"/>
  </cols>
  <sheetData>
    <row r="1" ht="23.25" customHeight="1"/>
    <row r="2" spans="1:9" ht="12.75" customHeight="1">
      <c r="A2" s="1"/>
      <c r="B2" s="1"/>
      <c r="C2" s="33"/>
      <c r="D2" s="33"/>
      <c r="E2" s="33"/>
      <c r="F2" s="35" t="s">
        <v>0</v>
      </c>
      <c r="G2" s="2" t="s">
        <v>1</v>
      </c>
      <c r="H2" s="45" t="s">
        <v>24</v>
      </c>
      <c r="I2" s="46" t="s">
        <v>25</v>
      </c>
    </row>
    <row r="3" spans="1:9" ht="12.75" customHeight="1">
      <c r="A3" s="4"/>
      <c r="B3" s="4"/>
      <c r="C3" s="34"/>
      <c r="D3" s="34"/>
      <c r="E3" s="34"/>
      <c r="F3" s="36">
        <v>42552</v>
      </c>
      <c r="G3" s="30" t="s">
        <v>34</v>
      </c>
      <c r="H3" s="47" t="s">
        <v>26</v>
      </c>
      <c r="I3" s="48" t="s">
        <v>27</v>
      </c>
    </row>
    <row r="4" spans="2:9" ht="11.25">
      <c r="B4" s="5"/>
      <c r="F4" s="6"/>
      <c r="G4" s="7"/>
      <c r="H4" s="49"/>
      <c r="I4" s="50"/>
    </row>
    <row r="5" spans="2:9" ht="15" customHeight="1">
      <c r="B5" s="31" t="s">
        <v>8</v>
      </c>
      <c r="F5" s="9"/>
      <c r="H5" s="49"/>
      <c r="I5" s="50"/>
    </row>
    <row r="6" spans="2:9" ht="11.25">
      <c r="B6" s="10"/>
      <c r="F6" s="11"/>
      <c r="G6" s="12"/>
      <c r="H6" s="49"/>
      <c r="I6" s="50"/>
    </row>
    <row r="7" spans="2:9" ht="13.5" customHeight="1">
      <c r="B7" s="10" t="s">
        <v>16</v>
      </c>
      <c r="F7" s="11">
        <f>-72775.29+632230.52-2841</f>
        <v>556614.23</v>
      </c>
      <c r="G7" s="12">
        <f aca="true" t="shared" si="0" ref="G7:G12">+F7</f>
        <v>556614.23</v>
      </c>
      <c r="H7" s="49">
        <v>503480.54</v>
      </c>
      <c r="I7" s="51">
        <f aca="true" t="shared" si="1" ref="I7:I12">+G7-H7</f>
        <v>53133.69</v>
      </c>
    </row>
    <row r="8" spans="2:9" ht="13.5" customHeight="1">
      <c r="B8" s="10" t="s">
        <v>17</v>
      </c>
      <c r="F8" s="11">
        <v>539</v>
      </c>
      <c r="G8" s="12">
        <f t="shared" si="0"/>
        <v>539</v>
      </c>
      <c r="H8" s="49"/>
      <c r="I8" s="51">
        <f t="shared" si="1"/>
        <v>539</v>
      </c>
    </row>
    <row r="9" spans="2:9" ht="13.5" customHeight="1">
      <c r="B9" s="10" t="s">
        <v>18</v>
      </c>
      <c r="F9" s="11">
        <v>2841</v>
      </c>
      <c r="G9" s="12">
        <f t="shared" si="0"/>
        <v>2841</v>
      </c>
      <c r="H9" s="49"/>
      <c r="I9" s="51">
        <f t="shared" si="1"/>
        <v>2841</v>
      </c>
    </row>
    <row r="10" spans="2:9" ht="13.5" customHeight="1">
      <c r="B10" s="10" t="s">
        <v>10</v>
      </c>
      <c r="F10" s="11">
        <v>337.97</v>
      </c>
      <c r="G10" s="12">
        <f t="shared" si="0"/>
        <v>337.97</v>
      </c>
      <c r="H10" s="49"/>
      <c r="I10" s="51">
        <f t="shared" si="1"/>
        <v>337.97</v>
      </c>
    </row>
    <row r="11" spans="2:9" ht="13.5" customHeight="1">
      <c r="B11" s="10" t="s">
        <v>2</v>
      </c>
      <c r="F11" s="11">
        <v>0</v>
      </c>
      <c r="G11" s="12">
        <f t="shared" si="0"/>
        <v>0</v>
      </c>
      <c r="H11" s="49"/>
      <c r="I11" s="51">
        <f t="shared" si="1"/>
        <v>0</v>
      </c>
    </row>
    <row r="12" spans="2:9" ht="13.5" customHeight="1">
      <c r="B12" s="3" t="s">
        <v>19</v>
      </c>
      <c r="F12" s="11">
        <v>0</v>
      </c>
      <c r="G12" s="12">
        <f t="shared" si="0"/>
        <v>0</v>
      </c>
      <c r="H12" s="49"/>
      <c r="I12" s="51">
        <f t="shared" si="1"/>
        <v>0</v>
      </c>
    </row>
    <row r="13" spans="2:9" ht="11.25">
      <c r="B13" s="10"/>
      <c r="F13" s="11"/>
      <c r="G13" s="12"/>
      <c r="H13" s="49"/>
      <c r="I13" s="50"/>
    </row>
    <row r="14" spans="2:9" ht="15" customHeight="1" thickBot="1">
      <c r="B14" s="32" t="s">
        <v>11</v>
      </c>
      <c r="F14" s="13">
        <f>SUM(F7:F12)</f>
        <v>560332.2</v>
      </c>
      <c r="G14" s="14">
        <f>SUM(G7:G12)</f>
        <v>560332.2</v>
      </c>
      <c r="H14" s="52">
        <f>SUM(H7:H12)</f>
        <v>503480.54</v>
      </c>
      <c r="I14" s="52">
        <f>SUM(I7:I12)</f>
        <v>56851.66</v>
      </c>
    </row>
    <row r="15" spans="2:9" ht="12" thickTop="1">
      <c r="B15" s="8"/>
      <c r="F15" s="9"/>
      <c r="H15" s="49"/>
      <c r="I15" s="50"/>
    </row>
    <row r="16" spans="2:9" ht="12">
      <c r="B16" s="8"/>
      <c r="F16" s="9"/>
      <c r="H16" s="49"/>
      <c r="I16" s="50"/>
    </row>
    <row r="17" spans="2:9" ht="15" customHeight="1">
      <c r="B17" s="32" t="s">
        <v>6</v>
      </c>
      <c r="F17" s="9"/>
      <c r="H17" s="49"/>
      <c r="I17" s="50"/>
    </row>
    <row r="18" spans="2:9" ht="12">
      <c r="B18" s="8"/>
      <c r="F18" s="9"/>
      <c r="H18" s="49"/>
      <c r="I18" s="50"/>
    </row>
    <row r="19" spans="2:9" ht="13.5" customHeight="1">
      <c r="B19" s="10" t="s">
        <v>32</v>
      </c>
      <c r="F19" s="11">
        <v>46157.25</v>
      </c>
      <c r="G19" s="12">
        <f>+F19</f>
        <v>46157.25</v>
      </c>
      <c r="H19" s="49">
        <v>45791</v>
      </c>
      <c r="I19" s="51">
        <f aca="true" t="shared" si="2" ref="I19:I28">+G19-H19</f>
        <v>366.25</v>
      </c>
    </row>
    <row r="20" spans="2:9" ht="13.5" customHeight="1">
      <c r="B20" s="10" t="s">
        <v>33</v>
      </c>
      <c r="F20" s="11">
        <v>7352.96</v>
      </c>
      <c r="G20" s="12">
        <f aca="true" t="shared" si="3" ref="G20:G28">+F20</f>
        <v>7352.96</v>
      </c>
      <c r="H20" s="49">
        <v>6313</v>
      </c>
      <c r="I20" s="51">
        <f t="shared" si="2"/>
        <v>1039.96</v>
      </c>
    </row>
    <row r="21" spans="2:9" ht="13.5" customHeight="1">
      <c r="B21" s="10" t="s">
        <v>18</v>
      </c>
      <c r="F21" s="11">
        <v>358735.83</v>
      </c>
      <c r="G21" s="12">
        <f t="shared" si="3"/>
        <v>358735.83</v>
      </c>
      <c r="H21" s="49">
        <v>358735.83</v>
      </c>
      <c r="I21" s="51">
        <f t="shared" si="2"/>
        <v>0</v>
      </c>
    </row>
    <row r="22" spans="2:9" ht="13.5" customHeight="1">
      <c r="B22" s="10" t="s">
        <v>22</v>
      </c>
      <c r="F22" s="11">
        <v>0</v>
      </c>
      <c r="G22" s="12">
        <f t="shared" si="3"/>
        <v>0</v>
      </c>
      <c r="H22" s="49">
        <v>17080.92</v>
      </c>
      <c r="I22" s="51">
        <f t="shared" si="2"/>
        <v>-17080.92</v>
      </c>
    </row>
    <row r="23" spans="2:9" ht="13.5" customHeight="1">
      <c r="B23" s="10" t="s">
        <v>23</v>
      </c>
      <c r="F23" s="11">
        <v>17844.39</v>
      </c>
      <c r="G23" s="12">
        <f t="shared" si="3"/>
        <v>17844.39</v>
      </c>
      <c r="H23" s="49">
        <v>6250</v>
      </c>
      <c r="I23" s="51">
        <f t="shared" si="2"/>
        <v>11594.39</v>
      </c>
    </row>
    <row r="24" spans="2:9" ht="13.5" customHeight="1">
      <c r="B24" s="10" t="s">
        <v>3</v>
      </c>
      <c r="F24" s="15">
        <v>5833.33</v>
      </c>
      <c r="G24" s="12">
        <f t="shared" si="3"/>
        <v>5833.33</v>
      </c>
      <c r="H24" s="49">
        <v>5833.33</v>
      </c>
      <c r="I24" s="51">
        <f t="shared" si="2"/>
        <v>0</v>
      </c>
    </row>
    <row r="25" spans="2:9" ht="13.5" customHeight="1">
      <c r="B25" s="10" t="s">
        <v>20</v>
      </c>
      <c r="F25" s="11">
        <v>0</v>
      </c>
      <c r="G25" s="12">
        <f t="shared" si="3"/>
        <v>0</v>
      </c>
      <c r="H25" s="49"/>
      <c r="I25" s="51">
        <f t="shared" si="2"/>
        <v>0</v>
      </c>
    </row>
    <row r="26" spans="2:9" ht="13.5" customHeight="1">
      <c r="B26" s="10" t="s">
        <v>21</v>
      </c>
      <c r="F26" s="11">
        <v>1274.16</v>
      </c>
      <c r="G26" s="12">
        <f t="shared" si="3"/>
        <v>1274.16</v>
      </c>
      <c r="H26" s="49">
        <v>1400</v>
      </c>
      <c r="I26" s="51">
        <f t="shared" si="2"/>
        <v>-125.83999999999992</v>
      </c>
    </row>
    <row r="27" spans="2:9" ht="13.5" customHeight="1">
      <c r="B27" s="3" t="s">
        <v>5</v>
      </c>
      <c r="F27" s="11">
        <v>0</v>
      </c>
      <c r="G27" s="12">
        <f t="shared" si="3"/>
        <v>0</v>
      </c>
      <c r="H27" s="49"/>
      <c r="I27" s="51">
        <f t="shared" si="2"/>
        <v>0</v>
      </c>
    </row>
    <row r="28" spans="2:9" ht="13.5" customHeight="1">
      <c r="B28" s="3" t="s">
        <v>9</v>
      </c>
      <c r="F28" s="11">
        <v>0</v>
      </c>
      <c r="G28" s="12">
        <f t="shared" si="3"/>
        <v>0</v>
      </c>
      <c r="H28" s="49"/>
      <c r="I28" s="51">
        <f t="shared" si="2"/>
        <v>0</v>
      </c>
    </row>
    <row r="29" spans="2:9" ht="11.25">
      <c r="B29" s="10"/>
      <c r="F29" s="11"/>
      <c r="G29" s="12"/>
      <c r="H29" s="49"/>
      <c r="I29" s="50"/>
    </row>
    <row r="30" spans="2:9" ht="12" thickBot="1">
      <c r="B30" s="32" t="s">
        <v>12</v>
      </c>
      <c r="F30" s="13">
        <f>SUM(F19:F28)</f>
        <v>437197.92000000004</v>
      </c>
      <c r="G30" s="14">
        <f>SUM(G19:G28)</f>
        <v>437197.92000000004</v>
      </c>
      <c r="H30" s="52">
        <f>SUM(H19:H28)</f>
        <v>441404.08</v>
      </c>
      <c r="I30" s="52">
        <f>SUM(I19:I28)</f>
        <v>-4206.16</v>
      </c>
    </row>
    <row r="31" spans="2:9" ht="12" thickTop="1">
      <c r="B31" s="32"/>
      <c r="F31" s="11"/>
      <c r="G31" s="54"/>
      <c r="H31" s="57"/>
      <c r="I31" s="57"/>
    </row>
    <row r="32" spans="2:9" ht="13.5" customHeight="1">
      <c r="B32" s="10" t="s">
        <v>36</v>
      </c>
      <c r="F32" s="11">
        <v>0</v>
      </c>
      <c r="G32" s="12">
        <f>+F32</f>
        <v>0</v>
      </c>
      <c r="H32" s="49"/>
      <c r="I32" s="50"/>
    </row>
    <row r="33" spans="2:9" ht="13.5" customHeight="1">
      <c r="B33" s="10"/>
      <c r="F33" s="11"/>
      <c r="G33" s="12"/>
      <c r="H33" s="49"/>
      <c r="I33" s="50"/>
    </row>
    <row r="34" spans="2:9" ht="13.5" customHeight="1" thickBot="1">
      <c r="B34" s="10"/>
      <c r="F34" s="13">
        <f>SUM(F32:F33)</f>
        <v>0</v>
      </c>
      <c r="G34" s="13">
        <f>SUM(G32:G33)</f>
        <v>0</v>
      </c>
      <c r="H34" s="55"/>
      <c r="I34" s="56"/>
    </row>
    <row r="35" spans="6:9" ht="12" thickTop="1">
      <c r="F35" s="9"/>
      <c r="H35" s="49"/>
      <c r="I35" s="50"/>
    </row>
    <row r="36" spans="6:9" ht="11.25">
      <c r="F36" s="9"/>
      <c r="H36" s="49"/>
      <c r="I36" s="50"/>
    </row>
    <row r="37" spans="2:9" ht="15" customHeight="1" thickBot="1">
      <c r="B37" s="32" t="s">
        <v>15</v>
      </c>
      <c r="F37" s="16">
        <f>+F14-F30-F34</f>
        <v>123134.27999999991</v>
      </c>
      <c r="G37" s="16">
        <f>+G14-G30-G34</f>
        <v>123134.27999999991</v>
      </c>
      <c r="H37" s="16">
        <f>+H14-H30-H34</f>
        <v>62076.45999999996</v>
      </c>
      <c r="I37" s="16">
        <f>+I14-I30-I34</f>
        <v>61057.82000000001</v>
      </c>
    </row>
    <row r="38" spans="2:7" ht="9" customHeight="1" thickTop="1">
      <c r="B38" s="8"/>
      <c r="F38" s="17"/>
      <c r="G38" s="17"/>
    </row>
    <row r="39" spans="2:7" ht="9" customHeight="1">
      <c r="B39" s="8"/>
      <c r="F39" s="17"/>
      <c r="G39" s="17"/>
    </row>
    <row r="40" spans="2:8" ht="9" customHeight="1">
      <c r="B40" s="8"/>
      <c r="F40" s="17"/>
      <c r="G40" s="17"/>
      <c r="H40" s="43"/>
    </row>
    <row r="41" ht="12" customHeight="1">
      <c r="G41" s="42"/>
    </row>
    <row r="42" spans="4:8" ht="11.25">
      <c r="D42" s="18"/>
      <c r="F42" s="18" t="s">
        <v>4</v>
      </c>
      <c r="G42" s="28">
        <v>42582</v>
      </c>
      <c r="H42" s="43"/>
    </row>
    <row r="43" spans="4:7" ht="11.25">
      <c r="D43" s="18"/>
      <c r="F43" s="18"/>
      <c r="G43" s="28"/>
    </row>
    <row r="44" spans="4:7" ht="9" customHeight="1">
      <c r="D44" s="18"/>
      <c r="F44" s="18"/>
      <c r="G44" s="40"/>
    </row>
    <row r="45" spans="5:7" ht="6" customHeight="1">
      <c r="E45" s="19"/>
      <c r="F45" s="20"/>
      <c r="G45" s="38"/>
    </row>
    <row r="46" spans="5:7" ht="11.25">
      <c r="E46" s="61" t="s">
        <v>13</v>
      </c>
      <c r="F46" s="62"/>
      <c r="G46" s="59">
        <v>24966.69</v>
      </c>
    </row>
    <row r="47" spans="4:7" ht="7.5" customHeight="1">
      <c r="D47" s="21"/>
      <c r="E47" s="22"/>
      <c r="F47" s="21"/>
      <c r="G47" s="39"/>
    </row>
    <row r="48" spans="4:7" ht="11.25">
      <c r="D48" s="21"/>
      <c r="E48" s="23" t="s">
        <v>14</v>
      </c>
      <c r="F48" s="21"/>
      <c r="G48" s="41">
        <f>F37</f>
        <v>123134.27999999991</v>
      </c>
    </row>
    <row r="49" spans="4:7" ht="6.75" customHeight="1">
      <c r="D49" s="21"/>
      <c r="E49" s="24"/>
      <c r="F49" s="21"/>
      <c r="G49" s="29"/>
    </row>
    <row r="50" spans="4:7" ht="11.25">
      <c r="D50" s="21"/>
      <c r="E50" s="23" t="s">
        <v>7</v>
      </c>
      <c r="F50" s="21"/>
      <c r="G50" s="29">
        <f>G46+G48</f>
        <v>148100.9699999999</v>
      </c>
    </row>
    <row r="51" spans="4:7" ht="11.25">
      <c r="D51" s="25"/>
      <c r="E51" s="26"/>
      <c r="F51" s="4"/>
      <c r="G51" s="27"/>
    </row>
    <row r="52" spans="4:7" ht="11.25">
      <c r="D52" s="25"/>
      <c r="E52" s="25"/>
      <c r="F52" s="25"/>
      <c r="G52" s="25"/>
    </row>
    <row r="54" ht="11.25">
      <c r="B54" s="37"/>
    </row>
    <row r="55" ht="11.25">
      <c r="G55" s="44"/>
    </row>
    <row r="56" ht="11.25">
      <c r="G56" s="44"/>
    </row>
    <row r="57" ht="11.25">
      <c r="G57" s="44"/>
    </row>
    <row r="58" ht="11.25">
      <c r="G58" s="44"/>
    </row>
    <row r="59" ht="11.25">
      <c r="G59" s="44"/>
    </row>
    <row r="60" ht="11.25">
      <c r="G60" s="44"/>
    </row>
    <row r="61" ht="11.25">
      <c r="G61" s="44"/>
    </row>
    <row r="62" ht="11.25">
      <c r="G62" s="44"/>
    </row>
    <row r="63" ht="11.25">
      <c r="G63" s="44"/>
    </row>
  </sheetData>
  <sheetProtection/>
  <mergeCells count="1">
    <mergeCell ref="E46:F46"/>
  </mergeCells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Header>&amp;C&amp;"Arial,Bold"&amp;9Vermont Universal Service Fund
Statement of Fund Performance
Prepared for Vermont Public Service Department by Solix, Inc.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3"/>
  <sheetViews>
    <sheetView zoomScalePageLayoutView="0" workbookViewId="0" topLeftCell="A38">
      <selection activeCell="F59" sqref="F59"/>
    </sheetView>
  </sheetViews>
  <sheetFormatPr defaultColWidth="9.28125" defaultRowHeight="12.75"/>
  <cols>
    <col min="1" max="1" width="3.28125" style="3" customWidth="1"/>
    <col min="2" max="2" width="12.421875" style="3" customWidth="1"/>
    <col min="3" max="3" width="9.28125" style="3" customWidth="1"/>
    <col min="4" max="4" width="2.421875" style="3" customWidth="1"/>
    <col min="5" max="5" width="6.7109375" style="3" customWidth="1"/>
    <col min="6" max="6" width="24.421875" style="3" customWidth="1"/>
    <col min="7" max="7" width="22.57421875" style="3" customWidth="1"/>
    <col min="8" max="9" width="13.00390625" style="3" customWidth="1"/>
    <col min="10" max="10" width="9.28125" style="3" customWidth="1"/>
    <col min="11" max="11" width="10.421875" style="44" bestFit="1" customWidth="1"/>
    <col min="12" max="12" width="11.421875" style="3" bestFit="1" customWidth="1"/>
    <col min="13" max="13" width="12.00390625" style="44" bestFit="1" customWidth="1"/>
    <col min="14" max="16384" width="9.28125" style="3" customWidth="1"/>
  </cols>
  <sheetData>
    <row r="1" ht="23.25" customHeight="1"/>
    <row r="2" spans="1:9" ht="12.75" customHeight="1">
      <c r="A2" s="1"/>
      <c r="B2" s="1"/>
      <c r="C2" s="33"/>
      <c r="D2" s="33"/>
      <c r="E2" s="33"/>
      <c r="F2" s="35" t="s">
        <v>0</v>
      </c>
      <c r="G2" s="2" t="s">
        <v>1</v>
      </c>
      <c r="H2" s="45" t="s">
        <v>24</v>
      </c>
      <c r="I2" s="46" t="s">
        <v>25</v>
      </c>
    </row>
    <row r="3" spans="1:11" ht="12.75" customHeight="1">
      <c r="A3" s="4"/>
      <c r="B3" s="4"/>
      <c r="C3" s="34"/>
      <c r="D3" s="34"/>
      <c r="E3" s="34"/>
      <c r="F3" s="36">
        <v>42552</v>
      </c>
      <c r="G3" s="30" t="s">
        <v>34</v>
      </c>
      <c r="H3" s="47" t="s">
        <v>26</v>
      </c>
      <c r="I3" s="48" t="s">
        <v>27</v>
      </c>
      <c r="K3" s="58" t="s">
        <v>35</v>
      </c>
    </row>
    <row r="4" spans="2:9" ht="11.25">
      <c r="B4" s="5"/>
      <c r="F4" s="6"/>
      <c r="G4" s="7"/>
      <c r="H4" s="49"/>
      <c r="I4" s="50"/>
    </row>
    <row r="5" spans="2:14" ht="15" customHeight="1">
      <c r="B5" s="31" t="s">
        <v>8</v>
      </c>
      <c r="F5" s="9"/>
      <c r="H5" s="49"/>
      <c r="I5" s="50"/>
      <c r="K5" s="44" t="s">
        <v>28</v>
      </c>
      <c r="L5" s="3" t="s">
        <v>29</v>
      </c>
      <c r="M5" s="44" t="s">
        <v>30</v>
      </c>
      <c r="N5" s="3" t="s">
        <v>31</v>
      </c>
    </row>
    <row r="6" spans="2:9" ht="11.25">
      <c r="B6" s="10"/>
      <c r="F6" s="11"/>
      <c r="G6" s="12"/>
      <c r="H6" s="49"/>
      <c r="I6" s="50"/>
    </row>
    <row r="7" spans="2:9" ht="13.5" customHeight="1">
      <c r="B7" s="10" t="s">
        <v>16</v>
      </c>
      <c r="F7" s="11">
        <f>-72775.29+632230.52-2841</f>
        <v>556614.23</v>
      </c>
      <c r="G7" s="12">
        <f aca="true" t="shared" si="0" ref="G7:G12">+F7</f>
        <v>556614.23</v>
      </c>
      <c r="H7" s="49">
        <v>503481</v>
      </c>
      <c r="I7" s="51">
        <f aca="true" t="shared" si="1" ref="I7:I12">+G7-H7</f>
        <v>53133.22999999998</v>
      </c>
    </row>
    <row r="8" spans="2:9" ht="13.5" customHeight="1">
      <c r="B8" s="10" t="s">
        <v>17</v>
      </c>
      <c r="F8" s="11">
        <v>539</v>
      </c>
      <c r="G8" s="12">
        <f t="shared" si="0"/>
        <v>539</v>
      </c>
      <c r="H8" s="49"/>
      <c r="I8" s="51">
        <f t="shared" si="1"/>
        <v>539</v>
      </c>
    </row>
    <row r="9" spans="2:9" ht="13.5" customHeight="1">
      <c r="B9" s="10" t="s">
        <v>18</v>
      </c>
      <c r="F9" s="11">
        <v>2841</v>
      </c>
      <c r="G9" s="12">
        <f t="shared" si="0"/>
        <v>2841</v>
      </c>
      <c r="H9" s="49"/>
      <c r="I9" s="51">
        <f t="shared" si="1"/>
        <v>2841</v>
      </c>
    </row>
    <row r="10" spans="2:9" ht="13.5" customHeight="1">
      <c r="B10" s="10" t="s">
        <v>10</v>
      </c>
      <c r="F10" s="11">
        <v>337.97</v>
      </c>
      <c r="G10" s="12">
        <f t="shared" si="0"/>
        <v>337.97</v>
      </c>
      <c r="H10" s="49"/>
      <c r="I10" s="51">
        <f t="shared" si="1"/>
        <v>337.97</v>
      </c>
    </row>
    <row r="11" spans="2:9" ht="13.5" customHeight="1">
      <c r="B11" s="10" t="s">
        <v>2</v>
      </c>
      <c r="F11" s="11">
        <v>0</v>
      </c>
      <c r="G11" s="12">
        <f t="shared" si="0"/>
        <v>0</v>
      </c>
      <c r="H11" s="49"/>
      <c r="I11" s="51">
        <f t="shared" si="1"/>
        <v>0</v>
      </c>
    </row>
    <row r="12" spans="2:9" ht="13.5" customHeight="1">
      <c r="B12" s="3" t="s">
        <v>19</v>
      </c>
      <c r="F12" s="11">
        <v>0</v>
      </c>
      <c r="G12" s="12">
        <f t="shared" si="0"/>
        <v>0</v>
      </c>
      <c r="H12" s="49"/>
      <c r="I12" s="51">
        <f t="shared" si="1"/>
        <v>0</v>
      </c>
    </row>
    <row r="13" spans="2:9" ht="11.25">
      <c r="B13" s="10"/>
      <c r="F13" s="11"/>
      <c r="G13" s="12"/>
      <c r="H13" s="49"/>
      <c r="I13" s="50"/>
    </row>
    <row r="14" spans="2:9" ht="15" customHeight="1" thickBot="1">
      <c r="B14" s="32" t="s">
        <v>11</v>
      </c>
      <c r="F14" s="13">
        <f>SUM(F7:F12)</f>
        <v>560332.2</v>
      </c>
      <c r="G14" s="14">
        <f>SUM(G7:G12)</f>
        <v>560332.2</v>
      </c>
      <c r="H14" s="52">
        <f>SUM(H7:H12)</f>
        <v>503481</v>
      </c>
      <c r="I14" s="52">
        <f>SUM(I7:I12)</f>
        <v>56851.19999999998</v>
      </c>
    </row>
    <row r="15" spans="2:9" ht="12" thickTop="1">
      <c r="B15" s="8"/>
      <c r="F15" s="9"/>
      <c r="H15" s="49"/>
      <c r="I15" s="50"/>
    </row>
    <row r="16" spans="2:9" ht="12">
      <c r="B16" s="8"/>
      <c r="F16" s="9"/>
      <c r="H16" s="49"/>
      <c r="I16" s="50"/>
    </row>
    <row r="17" spans="2:11" ht="15" customHeight="1">
      <c r="B17" s="32" t="s">
        <v>6</v>
      </c>
      <c r="F17" s="9"/>
      <c r="H17" s="49"/>
      <c r="I17" s="50"/>
      <c r="K17" s="60"/>
    </row>
    <row r="18" spans="2:9" ht="12">
      <c r="B18" s="8"/>
      <c r="F18" s="9"/>
      <c r="H18" s="49"/>
      <c r="I18" s="50"/>
    </row>
    <row r="19" spans="2:14" ht="13.5" customHeight="1">
      <c r="B19" s="10" t="s">
        <v>32</v>
      </c>
      <c r="F19" s="11">
        <v>46157.25</v>
      </c>
      <c r="G19" s="12">
        <f>+F19</f>
        <v>46157.25</v>
      </c>
      <c r="H19" s="49">
        <v>45791</v>
      </c>
      <c r="I19" s="51">
        <f aca="true" t="shared" si="2" ref="I19:I28">+G19-H19</f>
        <v>366.25</v>
      </c>
      <c r="L19" s="44"/>
      <c r="N19" s="53"/>
    </row>
    <row r="20" spans="2:14" ht="13.5" customHeight="1">
      <c r="B20" s="10" t="s">
        <v>33</v>
      </c>
      <c r="F20" s="11">
        <v>7352.96</v>
      </c>
      <c r="G20" s="12">
        <f aca="true" t="shared" si="3" ref="G20:G28">+F20</f>
        <v>7352.96</v>
      </c>
      <c r="H20" s="49">
        <v>6313</v>
      </c>
      <c r="I20" s="51">
        <f t="shared" si="2"/>
        <v>1039.96</v>
      </c>
      <c r="L20" s="44"/>
      <c r="N20" s="53"/>
    </row>
    <row r="21" spans="2:14" ht="13.5" customHeight="1">
      <c r="B21" s="10" t="s">
        <v>18</v>
      </c>
      <c r="F21" s="11">
        <v>358735.83</v>
      </c>
      <c r="G21" s="12">
        <f t="shared" si="3"/>
        <v>358735.83</v>
      </c>
      <c r="H21" s="49">
        <v>358736</v>
      </c>
      <c r="I21" s="51">
        <f t="shared" si="2"/>
        <v>-0.16999999998370185</v>
      </c>
      <c r="L21" s="44"/>
      <c r="N21" s="53"/>
    </row>
    <row r="22" spans="2:14" ht="13.5" customHeight="1">
      <c r="B22" s="10" t="s">
        <v>22</v>
      </c>
      <c r="F22" s="11">
        <v>0</v>
      </c>
      <c r="G22" s="12">
        <f t="shared" si="3"/>
        <v>0</v>
      </c>
      <c r="H22" s="49">
        <v>17081</v>
      </c>
      <c r="I22" s="51">
        <f t="shared" si="2"/>
        <v>-17081</v>
      </c>
      <c r="L22" s="44"/>
      <c r="N22" s="53"/>
    </row>
    <row r="23" spans="2:14" ht="13.5" customHeight="1">
      <c r="B23" s="10" t="s">
        <v>23</v>
      </c>
      <c r="F23" s="11">
        <v>17844.39</v>
      </c>
      <c r="G23" s="12">
        <f t="shared" si="3"/>
        <v>17844.39</v>
      </c>
      <c r="H23" s="49">
        <v>6250</v>
      </c>
      <c r="I23" s="51">
        <f t="shared" si="2"/>
        <v>11594.39</v>
      </c>
      <c r="L23" s="44"/>
      <c r="N23" s="53"/>
    </row>
    <row r="24" spans="2:14" ht="13.5" customHeight="1">
      <c r="B24" s="10" t="s">
        <v>3</v>
      </c>
      <c r="F24" s="15">
        <v>5833.33</v>
      </c>
      <c r="G24" s="12">
        <f t="shared" si="3"/>
        <v>5833.33</v>
      </c>
      <c r="H24" s="49">
        <v>5917</v>
      </c>
      <c r="I24" s="51">
        <f t="shared" si="2"/>
        <v>-83.67000000000007</v>
      </c>
      <c r="L24" s="44"/>
      <c r="N24" s="53"/>
    </row>
    <row r="25" spans="2:14" ht="13.5" customHeight="1">
      <c r="B25" s="10" t="s">
        <v>20</v>
      </c>
      <c r="F25" s="11">
        <v>0</v>
      </c>
      <c r="G25" s="12">
        <f t="shared" si="3"/>
        <v>0</v>
      </c>
      <c r="H25" s="49"/>
      <c r="I25" s="51">
        <f t="shared" si="2"/>
        <v>0</v>
      </c>
      <c r="L25" s="44"/>
      <c r="N25" s="53"/>
    </row>
    <row r="26" spans="2:14" ht="13.5" customHeight="1">
      <c r="B26" s="10" t="s">
        <v>21</v>
      </c>
      <c r="F26" s="11">
        <v>1274.16</v>
      </c>
      <c r="G26" s="12">
        <f t="shared" si="3"/>
        <v>1274.16</v>
      </c>
      <c r="H26" s="49">
        <v>1400</v>
      </c>
      <c r="I26" s="51">
        <f t="shared" si="2"/>
        <v>-125.83999999999992</v>
      </c>
      <c r="L26" s="44"/>
      <c r="N26" s="53"/>
    </row>
    <row r="27" spans="2:14" ht="13.5" customHeight="1">
      <c r="B27" s="3" t="s">
        <v>5</v>
      </c>
      <c r="F27" s="11">
        <v>0</v>
      </c>
      <c r="G27" s="12">
        <f t="shared" si="3"/>
        <v>0</v>
      </c>
      <c r="H27" s="49"/>
      <c r="I27" s="51">
        <f t="shared" si="2"/>
        <v>0</v>
      </c>
      <c r="L27" s="44"/>
      <c r="N27" s="53"/>
    </row>
    <row r="28" spans="2:9" ht="13.5" customHeight="1">
      <c r="B28" s="3" t="s">
        <v>9</v>
      </c>
      <c r="F28" s="11">
        <v>0</v>
      </c>
      <c r="G28" s="12">
        <f t="shared" si="3"/>
        <v>0</v>
      </c>
      <c r="H28" s="49"/>
      <c r="I28" s="51">
        <f t="shared" si="2"/>
        <v>0</v>
      </c>
    </row>
    <row r="29" spans="2:9" ht="11.25">
      <c r="B29" s="10"/>
      <c r="F29" s="11"/>
      <c r="G29" s="12"/>
      <c r="H29" s="49"/>
      <c r="I29" s="50"/>
    </row>
    <row r="30" spans="2:9" ht="12" thickBot="1">
      <c r="B30" s="32" t="s">
        <v>12</v>
      </c>
      <c r="F30" s="13">
        <f>SUM(F19:F28)</f>
        <v>437197.92000000004</v>
      </c>
      <c r="G30" s="14">
        <f>SUM(G19:G28)</f>
        <v>437197.92000000004</v>
      </c>
      <c r="H30" s="52">
        <f>SUM(H19:H28)</f>
        <v>441488</v>
      </c>
      <c r="I30" s="52">
        <f>SUM(I19:I28)</f>
        <v>-4290.079999999985</v>
      </c>
    </row>
    <row r="31" spans="2:9" ht="12" thickTop="1">
      <c r="B31" s="32"/>
      <c r="F31" s="11"/>
      <c r="G31" s="54"/>
      <c r="H31" s="57"/>
      <c r="I31" s="57"/>
    </row>
    <row r="32" spans="2:13" ht="13.5" customHeight="1">
      <c r="B32" s="10" t="s">
        <v>36</v>
      </c>
      <c r="F32" s="11">
        <v>0</v>
      </c>
      <c r="G32" s="12">
        <f>+F32</f>
        <v>0</v>
      </c>
      <c r="H32" s="49"/>
      <c r="I32" s="50"/>
      <c r="M32" s="3"/>
    </row>
    <row r="33" spans="2:13" ht="13.5" customHeight="1">
      <c r="B33" s="10"/>
      <c r="F33" s="11"/>
      <c r="G33" s="12"/>
      <c r="H33" s="49"/>
      <c r="I33" s="50"/>
      <c r="M33" s="3"/>
    </row>
    <row r="34" spans="2:13" ht="13.5" customHeight="1" thickBot="1">
      <c r="B34" s="10"/>
      <c r="F34" s="13">
        <f>SUM(F32:F33)</f>
        <v>0</v>
      </c>
      <c r="G34" s="13">
        <f>SUM(G32:G33)</f>
        <v>0</v>
      </c>
      <c r="H34" s="55"/>
      <c r="I34" s="56"/>
      <c r="M34" s="3"/>
    </row>
    <row r="35" spans="6:9" ht="12" thickTop="1">
      <c r="F35" s="9"/>
      <c r="H35" s="49"/>
      <c r="I35" s="50"/>
    </row>
    <row r="36" spans="6:9" ht="11.25">
      <c r="F36" s="9"/>
      <c r="H36" s="49"/>
      <c r="I36" s="50"/>
    </row>
    <row r="37" spans="2:9" ht="15" customHeight="1" thickBot="1">
      <c r="B37" s="32" t="s">
        <v>15</v>
      </c>
      <c r="F37" s="16">
        <f>+F14-F30-F34</f>
        <v>123134.27999999991</v>
      </c>
      <c r="G37" s="16">
        <f>+G14-G30-G34</f>
        <v>123134.27999999991</v>
      </c>
      <c r="H37" s="16">
        <f>+H14-H30-H34</f>
        <v>61993</v>
      </c>
      <c r="I37" s="16">
        <f>+I14-I30-I34</f>
        <v>61141.27999999997</v>
      </c>
    </row>
    <row r="38" spans="2:7" ht="9" customHeight="1" thickTop="1">
      <c r="B38" s="8"/>
      <c r="F38" s="17"/>
      <c r="G38" s="17"/>
    </row>
    <row r="39" spans="2:7" ht="9" customHeight="1">
      <c r="B39" s="8"/>
      <c r="F39" s="17"/>
      <c r="G39" s="17"/>
    </row>
    <row r="40" spans="2:8" ht="9" customHeight="1">
      <c r="B40" s="8"/>
      <c r="F40" s="17"/>
      <c r="G40" s="17"/>
      <c r="H40" s="43"/>
    </row>
    <row r="41" ht="12" customHeight="1">
      <c r="G41" s="42"/>
    </row>
    <row r="42" spans="4:8" ht="11.25">
      <c r="D42" s="18"/>
      <c r="F42" s="18" t="s">
        <v>4</v>
      </c>
      <c r="G42" s="28">
        <v>42582</v>
      </c>
      <c r="H42" s="43"/>
    </row>
    <row r="43" spans="4:7" ht="11.25">
      <c r="D43" s="18"/>
      <c r="F43" s="18"/>
      <c r="G43" s="28"/>
    </row>
    <row r="44" spans="4:7" ht="9" customHeight="1">
      <c r="D44" s="18"/>
      <c r="F44" s="18"/>
      <c r="G44" s="40"/>
    </row>
    <row r="45" spans="5:7" ht="6" customHeight="1">
      <c r="E45" s="19"/>
      <c r="F45" s="20"/>
      <c r="G45" s="38"/>
    </row>
    <row r="46" spans="5:7" ht="11.25">
      <c r="E46" s="61" t="s">
        <v>13</v>
      </c>
      <c r="F46" s="62"/>
      <c r="G46" s="59">
        <v>24966.69</v>
      </c>
    </row>
    <row r="47" spans="4:7" ht="7.5" customHeight="1">
      <c r="D47" s="21"/>
      <c r="E47" s="22"/>
      <c r="F47" s="21"/>
      <c r="G47" s="39"/>
    </row>
    <row r="48" spans="4:7" ht="11.25">
      <c r="D48" s="21"/>
      <c r="E48" s="23" t="s">
        <v>14</v>
      </c>
      <c r="F48" s="21"/>
      <c r="G48" s="41">
        <f>F37</f>
        <v>123134.27999999991</v>
      </c>
    </row>
    <row r="49" spans="4:7" ht="6.75" customHeight="1">
      <c r="D49" s="21"/>
      <c r="E49" s="24"/>
      <c r="F49" s="21"/>
      <c r="G49" s="29"/>
    </row>
    <row r="50" spans="4:7" ht="11.25">
      <c r="D50" s="21"/>
      <c r="E50" s="23" t="s">
        <v>7</v>
      </c>
      <c r="F50" s="21"/>
      <c r="G50" s="29">
        <f>G46+G48</f>
        <v>148100.9699999999</v>
      </c>
    </row>
    <row r="51" spans="4:7" ht="11.25">
      <c r="D51" s="25"/>
      <c r="E51" s="26"/>
      <c r="F51" s="4"/>
      <c r="G51" s="27"/>
    </row>
    <row r="52" spans="4:7" ht="11.25">
      <c r="D52" s="25"/>
      <c r="E52" s="25"/>
      <c r="F52" s="25"/>
      <c r="G52" s="25"/>
    </row>
    <row r="54" ht="11.25">
      <c r="B54" s="37"/>
    </row>
    <row r="55" ht="11.25">
      <c r="G55" s="44"/>
    </row>
    <row r="56" ht="11.25">
      <c r="G56" s="44"/>
    </row>
    <row r="57" ht="11.25">
      <c r="G57" s="44"/>
    </row>
    <row r="58" ht="11.25">
      <c r="G58" s="44"/>
    </row>
    <row r="59" ht="11.25">
      <c r="G59" s="44"/>
    </row>
    <row r="60" ht="11.25">
      <c r="G60" s="44"/>
    </row>
    <row r="61" ht="11.25">
      <c r="G61" s="44"/>
    </row>
    <row r="62" ht="11.25">
      <c r="G62" s="44"/>
    </row>
    <row r="63" ht="11.25">
      <c r="G63" s="44"/>
    </row>
  </sheetData>
  <sheetProtection/>
  <mergeCells count="1">
    <mergeCell ref="E46:F46"/>
  </mergeCells>
  <printOptions/>
  <pageMargins left="0.75" right="0.75" top="1" bottom="1" header="0.5" footer="0.5"/>
  <pageSetup fitToHeight="1" fitToWidth="1" horizontalDpi="600" verticalDpi="600" orientation="portrait" scale="57" r:id="rId1"/>
  <headerFooter alignWithMargins="0">
    <oddHeader>&amp;C&amp;"Arial,Bold"&amp;9Vermont Universal Service Fund
Statement of Fund Performance
Prepared for Vermont Public Service Department by Solix, Inc.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shandle</dc:creator>
  <cp:keywords/>
  <dc:description/>
  <cp:lastModifiedBy>Windows User</cp:lastModifiedBy>
  <cp:lastPrinted>2017-02-13T18:08:26Z</cp:lastPrinted>
  <dcterms:created xsi:type="dcterms:W3CDTF">2006-08-09T13:47:29Z</dcterms:created>
  <dcterms:modified xsi:type="dcterms:W3CDTF">2017-02-13T18:09:00Z</dcterms:modified>
  <cp:category/>
  <cp:version/>
  <cp:contentType/>
  <cp:contentStatus/>
</cp:coreProperties>
</file>